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ique\Desktop\SyS\2025\Policies and Forms\"/>
    </mc:Choice>
  </mc:AlternateContent>
  <xr:revisionPtr revIDLastSave="0" documentId="13_ncr:1_{7D649D28-30FB-492F-9E1F-5CB28074FD50}" xr6:coauthVersionLast="47" xr6:coauthVersionMax="47" xr10:uidLastSave="{00000000-0000-0000-0000-000000000000}"/>
  <bookViews>
    <workbookView xWindow="-108" yWindow="-108" windowWidth="23256" windowHeight="12576" tabRatio="720" activeTab="5" xr2:uid="{00000000-000D-0000-FFFF-FFFF00000000}"/>
  </bookViews>
  <sheets>
    <sheet name="Instructions" sheetId="12" r:id="rId1"/>
    <sheet name="Senior" sheetId="5" r:id="rId2"/>
    <sheet name="Junior" sheetId="11" r:id="rId3"/>
    <sheet name="Novice" sheetId="7" r:id="rId4"/>
    <sheet name="Open" sheetId="10" r:id="rId5"/>
    <sheet name="Adult" sheetId="8" r:id="rId6"/>
    <sheet name="Percentages" sheetId="14" r:id="rId7"/>
  </sheets>
  <definedNames>
    <definedName name="_xlnm._FilterDatabase" localSheetId="2" hidden="1">Junior!$N$7:$O$15</definedName>
    <definedName name="_xlnm._FilterDatabase" localSheetId="1" hidden="1">Senior!$N$7:$O$15</definedName>
    <definedName name="_xlnm.Print_Area" localSheetId="5">Adult!$A$1:$L$32</definedName>
    <definedName name="_xlnm.Print_Area" localSheetId="2">Junior!$A$1:$M$28</definedName>
    <definedName name="_xlnm.Print_Area" localSheetId="3">Novice!$A$1:$M$28</definedName>
    <definedName name="_xlnm.Print_Area" localSheetId="4">Open!$A$1:$M$32</definedName>
    <definedName name="_xlnm.Print_Area" localSheetId="1">Senior!$A$1:$M$32</definedName>
  </definedNames>
  <calcPr calcId="181029"/>
  <fileRecoveryPr autoRecover="0"/>
</workbook>
</file>

<file path=xl/calcChain.xml><?xml version="1.0" encoding="utf-8"?>
<calcChain xmlns="http://schemas.openxmlformats.org/spreadsheetml/2006/main">
  <c r="E27" i="8" l="1"/>
  <c r="C27" i="8"/>
  <c r="C27" i="10"/>
  <c r="E23" i="11"/>
  <c r="L27" i="10"/>
  <c r="L23" i="7"/>
  <c r="L23" i="5"/>
  <c r="C3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M23" i="11"/>
  <c r="L23" i="11"/>
  <c r="E27" i="10"/>
  <c r="G23" i="7"/>
  <c r="E23" i="7"/>
  <c r="C23" i="7"/>
  <c r="C23" i="11"/>
  <c r="E23" i="5"/>
  <c r="C23" i="5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M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5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4" i="11"/>
  <c r="G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J23" i="11" s="1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23" i="5" s="1"/>
  <c r="G5" i="5"/>
  <c r="G4" i="5"/>
  <c r="G3" i="5"/>
  <c r="K22" i="5"/>
  <c r="K21" i="5"/>
  <c r="K20" i="5"/>
  <c r="K19" i="5"/>
  <c r="G23" i="11" l="1"/>
  <c r="J30" i="11"/>
  <c r="J32" i="11"/>
  <c r="J31" i="11"/>
  <c r="G30" i="11"/>
  <c r="G27" i="8"/>
  <c r="L27" i="8"/>
  <c r="K18" i="5" l="1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23" i="5" l="1"/>
  <c r="M27" i="10" l="1"/>
  <c r="M23" i="7"/>
  <c r="M23" i="5" l="1"/>
  <c r="D23" i="11" l="1"/>
  <c r="B23" i="11" l="1"/>
  <c r="F23" i="11"/>
  <c r="D23" i="5"/>
  <c r="F23" i="5"/>
  <c r="F27" i="10"/>
  <c r="D27" i="10"/>
  <c r="F27" i="8"/>
  <c r="D27" i="8"/>
  <c r="F23" i="7"/>
  <c r="D23" i="7"/>
  <c r="B27" i="8"/>
  <c r="H27" i="8" s="1"/>
  <c r="B23" i="7"/>
  <c r="B27" i="10"/>
  <c r="B23" i="5"/>
  <c r="H23" i="5" s="1"/>
  <c r="H23" i="11" l="1"/>
  <c r="J33" i="11"/>
  <c r="H27" i="10"/>
  <c r="H23" i="7"/>
</calcChain>
</file>

<file path=xl/sharedStrings.xml><?xml version="1.0" encoding="utf-8"?>
<sst xmlns="http://schemas.openxmlformats.org/spreadsheetml/2006/main" count="268" uniqueCount="82">
  <si>
    <t>Save the Workbook as it is first.</t>
  </si>
  <si>
    <t>Enter all the appropriate information for each team member into all the cells in yellow. This is the minimum number required in each team.</t>
  </si>
  <si>
    <t>Tabs at the bottom can be renamed with the Team if desired. Right click the cursor on the tab name, choose rename and retype.</t>
  </si>
  <si>
    <t>Team</t>
  </si>
  <si>
    <t>Yes</t>
  </si>
  <si>
    <t>No</t>
  </si>
  <si>
    <t>Position</t>
  </si>
  <si>
    <t>Percentage</t>
  </si>
  <si>
    <t>Please do not use the delete key as formulas will be lost. Use Clear Contents or Cut and Paste.</t>
  </si>
  <si>
    <t>Proof Of Age Number (Mandatory)</t>
  </si>
  <si>
    <t>DOB (Mandatory)</t>
  </si>
  <si>
    <t>We certify that this a true and correct record</t>
  </si>
  <si>
    <t>Ages and eligibility will be calculated automatically.</t>
  </si>
  <si>
    <t>No Test</t>
  </si>
  <si>
    <t>Clearance Status</t>
  </si>
  <si>
    <t>Application made</t>
  </si>
  <si>
    <t>Column1</t>
  </si>
  <si>
    <t>Column2</t>
  </si>
  <si>
    <t>No application made</t>
  </si>
  <si>
    <t>No age restriction (POA STILL REQUIRED)</t>
  </si>
  <si>
    <t>ISQ</t>
  </si>
  <si>
    <t>ISV</t>
  </si>
  <si>
    <t>NSWISA</t>
  </si>
  <si>
    <t>SAISA</t>
  </si>
  <si>
    <t>WAISA</t>
  </si>
  <si>
    <t>ACTISA</t>
  </si>
  <si>
    <t>Senior</t>
  </si>
  <si>
    <t>Junior</t>
  </si>
  <si>
    <t>Test Number</t>
  </si>
  <si>
    <t>FSAT</t>
  </si>
  <si>
    <t>For Information Only</t>
  </si>
  <si>
    <t>Name of Team Offical</t>
  </si>
  <si>
    <t>Name of State Official</t>
  </si>
  <si>
    <t>Clearance received</t>
  </si>
  <si>
    <t>Highest Test or Equivalent Passed (Mandatory)</t>
  </si>
  <si>
    <t>Australian Citizen (Yes/No) (Mandatory)</t>
  </si>
  <si>
    <t>Age on 1 July (Years) (Calculated)</t>
  </si>
  <si>
    <t>Skating in another team in the same competition. (Mandatory)</t>
  </si>
  <si>
    <t>Last Name (Mandatory)</t>
  </si>
  <si>
    <t>First Name (Mandatory)</t>
  </si>
  <si>
    <t>Skating in another team in the same competition (Mandatory)</t>
  </si>
  <si>
    <t>For information only. No minimum test requirement.</t>
  </si>
  <si>
    <t>For information only</t>
  </si>
  <si>
    <t>Name of Other Team and Division for same Competition (Mandatory)</t>
  </si>
  <si>
    <t>Novice</t>
  </si>
  <si>
    <t>Crossover Skaters</t>
  </si>
  <si>
    <t>Open</t>
  </si>
  <si>
    <t>Not permitted</t>
  </si>
  <si>
    <t>Skating in another team in the same competition.</t>
  </si>
  <si>
    <t>ISA Member Number (Mandatory)</t>
  </si>
  <si>
    <t>ISA Member</t>
  </si>
  <si>
    <t>Name of Other Team and Category for same Competition (Mandatory)</t>
  </si>
  <si>
    <t>FSANT</t>
  </si>
  <si>
    <t>Perm Res</t>
  </si>
  <si>
    <t>Temp Visa</t>
  </si>
  <si>
    <t>Preliminary Pattern, Dance or SID</t>
  </si>
  <si>
    <t>Elementary Pattern, Dance or SID</t>
  </si>
  <si>
    <t>Basic Novice Pattern, Dance or SID</t>
  </si>
  <si>
    <t>Intermediate Novice Dance or SID</t>
  </si>
  <si>
    <t>Advanced Novice Pattern, Dance or SID</t>
  </si>
  <si>
    <t>Junior Pattern, Dance or SID</t>
  </si>
  <si>
    <t>Senior Pattern, Dance or SID</t>
  </si>
  <si>
    <t>Australian Citizen (Mandatory)</t>
  </si>
  <si>
    <t>Season 2025-2026</t>
  </si>
  <si>
    <t>Name of ISA Member Official</t>
  </si>
  <si>
    <t>75% have attained the age of 11 years before but not 19 years before July 1 preceding the competition. Maximum of 25% may be aged 8 to 10 years or 19 to 21 years before July 1 preceding the competition.</t>
  </si>
  <si>
    <t>Choose the Save As option and name it for the Competition and year. A copy of the blank original will remain.</t>
  </si>
  <si>
    <t>The Team Name and ISA Member must be entered at the top.</t>
  </si>
  <si>
    <t>Statements in orange are reminders. Check all information is correct.</t>
  </si>
  <si>
    <t>For multiple copies of worksheets for the same category, right click the cursor on the tab and choose Move or copy. Click in the box for Create a Copy, the sheet you want it before and then OK.</t>
  </si>
  <si>
    <t>Enter names alphabetically by last name.</t>
  </si>
  <si>
    <t>Depending on the category, the maximum number of names on the list is either 20 or 24.</t>
  </si>
  <si>
    <t>All information is at the time of entry.</t>
  </si>
  <si>
    <t>Names, DOB, POA, Citizenship status, test levels and crossover details are mandatory.</t>
  </si>
  <si>
    <t>Number on the Team List</t>
  </si>
  <si>
    <t xml:space="preserve">Adult </t>
  </si>
  <si>
    <t>Maximum of 2 per team and maximum of 2 teams per skater</t>
  </si>
  <si>
    <t>The date of birth must be added in the format dd/mm/yyyy.</t>
  </si>
  <si>
    <t>When completed send the spreadsheet file to the Organising Committee and synchronized@isa.org.au</t>
  </si>
  <si>
    <t>Please note, only electronic excel files will be accepted. No scans, photos or pdf versions.</t>
  </si>
  <si>
    <t>Application by non-Australian citizens is required. Clearance is mandatory for International Competition. Refer to SST25-01P. Submit SST25-02F available on www.isa.org.au</t>
  </si>
  <si>
    <t>Ensure that no statements at the bottom remain red. These means the team is ineligible.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</si>
</sst>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23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53"/>
      <name val="Arial"/>
      <family val="2"/>
    </font>
    <font>
      <b/>
      <sz val="9"/>
      <color indexed="10"/>
      <name val="Arial"/>
      <family val="2"/>
    </font>
    <font>
      <b/>
      <sz val="8"/>
      <color rgb="FFFF6600"/>
      <name val="Arial"/>
      <family val="2"/>
    </font>
    <font>
      <b/>
      <sz val="8"/>
      <color rgb="FFFFC000"/>
      <name val="Arial"/>
      <family val="2"/>
    </font>
    <font>
      <sz val="9"/>
      <name val="Arial"/>
      <family val="2"/>
    </font>
    <font>
      <b/>
      <sz val="8"/>
      <color rgb="FF003399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color theme="8" tint="-0.249977111117893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9" xfId="0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0" fontId="1" fillId="0" borderId="10" xfId="0" applyFont="1" applyBorder="1" applyProtection="1">
      <protection hidden="1"/>
    </xf>
    <xf numFmtId="1" fontId="0" fillId="0" borderId="0" xfId="0" applyNumberFormat="1"/>
    <xf numFmtId="0" fontId="5" fillId="0" borderId="0" xfId="0" applyFont="1" applyAlignment="1">
      <alignment vertical="top"/>
    </xf>
    <xf numFmtId="0" fontId="5" fillId="0" borderId="0" xfId="0" applyFont="1"/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1" fillId="0" borderId="10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15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/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left"/>
      <protection locked="0"/>
    </xf>
    <xf numFmtId="164" fontId="14" fillId="3" borderId="2" xfId="0" applyNumberFormat="1" applyFont="1" applyFill="1" applyBorder="1" applyProtection="1">
      <protection locked="0"/>
    </xf>
    <xf numFmtId="0" fontId="14" fillId="3" borderId="2" xfId="0" applyFont="1" applyFill="1" applyBorder="1" applyProtection="1">
      <protection locked="0"/>
    </xf>
    <xf numFmtId="1" fontId="12" fillId="2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left"/>
      <protection locked="0"/>
    </xf>
    <xf numFmtId="164" fontId="14" fillId="0" borderId="2" xfId="0" applyNumberFormat="1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5" fillId="3" borderId="2" xfId="0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16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Protection="1">
      <protection locked="0"/>
    </xf>
    <xf numFmtId="49" fontId="14" fillId="0" borderId="2" xfId="0" applyNumberFormat="1" applyFont="1" applyBorder="1" applyAlignment="1" applyProtection="1">
      <alignment horizontal="center"/>
      <protection locked="0"/>
    </xf>
    <xf numFmtId="49" fontId="14" fillId="0" borderId="2" xfId="0" applyNumberFormat="1" applyFont="1" applyBorder="1" applyProtection="1">
      <protection locked="0"/>
    </xf>
    <xf numFmtId="164" fontId="14" fillId="0" borderId="2" xfId="0" applyNumberFormat="1" applyFont="1" applyBorder="1" applyAlignment="1" applyProtection="1">
      <alignment horizontal="center"/>
      <protection locked="0"/>
    </xf>
    <xf numFmtId="1" fontId="14" fillId="0" borderId="2" xfId="0" applyNumberFormat="1" applyFont="1" applyBorder="1" applyAlignment="1" applyProtection="1">
      <alignment horizontal="center"/>
      <protection locked="0"/>
    </xf>
    <xf numFmtId="0" fontId="14" fillId="9" borderId="2" xfId="0" applyFont="1" applyFill="1" applyBorder="1" applyProtection="1"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>
      <alignment horizontal="left"/>
    </xf>
    <xf numFmtId="0" fontId="0" fillId="7" borderId="16" xfId="0" applyFill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 applyProtection="1">
      <alignment horizontal="center" vertical="center" wrapText="1"/>
      <protection hidden="1"/>
    </xf>
    <xf numFmtId="0" fontId="14" fillId="3" borderId="4" xfId="0" applyFont="1" applyFill="1" applyBorder="1" applyAlignment="1" applyProtection="1">
      <alignment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49" fontId="14" fillId="3" borderId="4" xfId="0" applyNumberFormat="1" applyFont="1" applyFill="1" applyBorder="1" applyAlignment="1" applyProtection="1">
      <alignment horizontal="center"/>
      <protection locked="0"/>
    </xf>
    <xf numFmtId="49" fontId="14" fillId="0" borderId="4" xfId="0" applyNumberFormat="1" applyFont="1" applyBorder="1" applyAlignment="1" applyProtection="1">
      <alignment horizontal="center"/>
      <protection locked="0"/>
    </xf>
    <xf numFmtId="14" fontId="2" fillId="3" borderId="0" xfId="0" applyNumberFormat="1" applyFont="1" applyFill="1" applyAlignment="1">
      <alignment horizontal="center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11" borderId="6" xfId="0" applyFont="1" applyFill="1" applyBorder="1" applyAlignment="1" applyProtection="1">
      <alignment horizontal="center" vertical="center" wrapText="1"/>
      <protection hidden="1"/>
    </xf>
    <xf numFmtId="15" fontId="8" fillId="11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6" xfId="0" applyFont="1" applyFill="1" applyBorder="1" applyAlignment="1" applyProtection="1">
      <alignment horizontal="center" vertical="center" wrapText="1"/>
      <protection hidden="1"/>
    </xf>
    <xf numFmtId="0" fontId="10" fillId="11" borderId="6" xfId="0" applyFont="1" applyFill="1" applyBorder="1" applyAlignment="1" applyProtection="1">
      <alignment horizontal="center" vertical="center" wrapText="1"/>
      <protection hidden="1"/>
    </xf>
    <xf numFmtId="0" fontId="8" fillId="11" borderId="8" xfId="0" applyFont="1" applyFill="1" applyBorder="1" applyAlignment="1" applyProtection="1">
      <alignment horizontal="center" vertical="center" wrapText="1"/>
      <protection hidden="1"/>
    </xf>
    <xf numFmtId="0" fontId="7" fillId="11" borderId="12" xfId="0" applyFont="1" applyFill="1" applyBorder="1" applyAlignment="1" applyProtection="1">
      <alignment horizontal="center" vertical="center" wrapText="1"/>
      <protection hidden="1"/>
    </xf>
    <xf numFmtId="1" fontId="12" fillId="11" borderId="2" xfId="0" applyNumberFormat="1" applyFont="1" applyFill="1" applyBorder="1" applyAlignment="1">
      <alignment horizontal="center"/>
    </xf>
    <xf numFmtId="0" fontId="1" fillId="11" borderId="15" xfId="0" applyFont="1" applyFill="1" applyBorder="1" applyAlignment="1">
      <alignment horizontal="left"/>
    </xf>
    <xf numFmtId="0" fontId="7" fillId="11" borderId="11" xfId="0" applyFont="1" applyFill="1" applyBorder="1" applyAlignment="1" applyProtection="1">
      <alignment horizontal="center" vertical="center"/>
      <protection hidden="1"/>
    </xf>
    <xf numFmtId="0" fontId="7" fillId="11" borderId="14" xfId="0" applyFont="1" applyFill="1" applyBorder="1" applyAlignment="1" applyProtection="1">
      <alignment horizontal="center" vertical="center" wrapText="1"/>
      <protection hidden="1"/>
    </xf>
    <xf numFmtId="0" fontId="7" fillId="11" borderId="13" xfId="0" applyFont="1" applyFill="1" applyBorder="1" applyAlignment="1" applyProtection="1">
      <alignment horizontal="center" vertical="center" wrapText="1"/>
      <protection hidden="1"/>
    </xf>
    <xf numFmtId="0" fontId="1" fillId="11" borderId="17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6" fillId="11" borderId="5" xfId="0" applyFont="1" applyFill="1" applyBorder="1" applyAlignment="1" applyProtection="1">
      <alignment horizontal="center" vertical="center" wrapText="1"/>
      <protection hidden="1"/>
    </xf>
    <xf numFmtId="0" fontId="6" fillId="11" borderId="8" xfId="0" applyFont="1" applyFill="1" applyBorder="1" applyAlignment="1" applyProtection="1">
      <alignment horizontal="center" vertical="center" wrapText="1"/>
      <protection hidden="1"/>
    </xf>
    <xf numFmtId="0" fontId="5" fillId="11" borderId="1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13" fillId="11" borderId="6" xfId="0" applyFont="1" applyFill="1" applyBorder="1" applyAlignment="1" applyProtection="1">
      <alignment horizontal="center" vertical="center" wrapText="1"/>
      <protection hidden="1"/>
    </xf>
    <xf numFmtId="0" fontId="6" fillId="11" borderId="7" xfId="0" applyFont="1" applyFill="1" applyBorder="1" applyAlignment="1" applyProtection="1">
      <alignment horizontal="center" vertical="center" wrapText="1"/>
      <protection hidden="1"/>
    </xf>
    <xf numFmtId="0" fontId="19" fillId="10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12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left" vertical="center"/>
    </xf>
    <xf numFmtId="0" fontId="20" fillId="11" borderId="37" xfId="0" applyFont="1" applyFill="1" applyBorder="1"/>
    <xf numFmtId="0" fontId="20" fillId="11" borderId="38" xfId="0" applyFont="1" applyFill="1" applyBorder="1"/>
    <xf numFmtId="0" fontId="20" fillId="11" borderId="39" xfId="0" applyFont="1" applyFill="1" applyBorder="1"/>
    <xf numFmtId="0" fontId="20" fillId="11" borderId="40" xfId="0" applyFont="1" applyFill="1" applyBorder="1" applyAlignment="1">
      <alignment horizontal="center"/>
    </xf>
    <xf numFmtId="0" fontId="21" fillId="11" borderId="26" xfId="0" applyFont="1" applyFill="1" applyBorder="1"/>
    <xf numFmtId="0" fontId="22" fillId="11" borderId="27" xfId="0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33" xfId="0" applyNumberFormat="1" applyFont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1" fontId="21" fillId="11" borderId="29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2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1" fontId="21" fillId="0" borderId="32" xfId="0" applyNumberFormat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11" borderId="35" xfId="0" applyFont="1" applyFill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1" fontId="22" fillId="11" borderId="44" xfId="0" applyNumberFormat="1" applyFont="1" applyFill="1" applyBorder="1" applyAlignment="1">
      <alignment horizontal="center"/>
    </xf>
    <xf numFmtId="1" fontId="22" fillId="11" borderId="45" xfId="0" applyNumberFormat="1" applyFont="1" applyFill="1" applyBorder="1" applyAlignment="1">
      <alignment horizontal="center"/>
    </xf>
    <xf numFmtId="1" fontId="22" fillId="11" borderId="46" xfId="0" applyNumberFormat="1" applyFont="1" applyFill="1" applyBorder="1" applyAlignment="1">
      <alignment horizontal="center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7" fillId="11" borderId="47" xfId="0" applyFont="1" applyFill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wrapText="1"/>
      <protection locked="0"/>
    </xf>
    <xf numFmtId="0" fontId="12" fillId="0" borderId="48" xfId="0" applyFont="1" applyBorder="1" applyAlignment="1" applyProtection="1">
      <alignment wrapText="1"/>
      <protection locked="0"/>
    </xf>
    <xf numFmtId="0" fontId="8" fillId="11" borderId="49" xfId="0" applyFont="1" applyFill="1" applyBorder="1" applyAlignment="1" applyProtection="1">
      <alignment horizontal="center" vertical="center" wrapText="1"/>
      <protection hidden="1"/>
    </xf>
    <xf numFmtId="0" fontId="2" fillId="6" borderId="19" xfId="0" applyFont="1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6" fillId="11" borderId="41" xfId="0" applyFont="1" applyFill="1" applyBorder="1" applyAlignment="1">
      <alignment horizontal="center"/>
    </xf>
    <xf numFmtId="0" fontId="1" fillId="11" borderId="42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1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5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lor rgb="FF00339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003399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strike val="0"/>
        <color rgb="FFFF66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66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</dxf>
    <dxf>
      <font>
        <b/>
        <i val="0"/>
        <color rgb="FF00800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strike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strike val="0"/>
        <u val="none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5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</dxfs>
  <tableStyles count="0" defaultTableStyle="TableStyleMedium2" defaultPivotStyle="PivotStyleLight16"/>
  <colors>
    <mruColors>
      <color rgb="FFFF33CC"/>
      <color rgb="FFFF6600"/>
      <color rgb="FF008000"/>
      <color rgb="FFFF9900"/>
      <color rgb="FFFFFF99"/>
      <color rgb="FF6699FF"/>
      <color rgb="FFC5D24E"/>
      <color rgb="FFCC00CC"/>
      <color rgb="FFFF33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E1A5BA-5881-4B1D-B855-631BE7F6CA0B}" name="List1_35" displayName="List1_35" ref="N6:O14" totalsRowShown="0" tableBorderDxfId="197">
  <sortState xmlns:xlrd2="http://schemas.microsoft.com/office/spreadsheetml/2017/richdata2" ref="N7:O14">
    <sortCondition ref="O7:O14"/>
  </sortState>
  <tableColumns count="2">
    <tableColumn id="1" xr3:uid="{4D2BA658-D151-4D21-B279-97899FA7F2C9}" name="Column1" dataDxfId="196"/>
    <tableColumn id="2" xr3:uid="{FFA6C01E-DE08-47A6-A7D3-18FD68EB8402}" name="Column2" dataDxfId="19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E97659-FBFA-414A-B75E-DD14041527C9}" name="List1_355" displayName="List1_355" ref="N6:O14" totalsRowShown="0" tableBorderDxfId="194">
  <sortState xmlns:xlrd2="http://schemas.microsoft.com/office/spreadsheetml/2017/richdata2" ref="N7:O14">
    <sortCondition ref="O7:O14"/>
  </sortState>
  <tableColumns count="2">
    <tableColumn id="1" xr3:uid="{BF72FB77-CD9E-4118-A4BE-2C381713733D}" name="Column1" dataDxfId="193"/>
    <tableColumn id="2" xr3:uid="{917A7B4E-1F5E-49A4-8B9F-CA54D2EBFF41}" name="Column2" dataDxfId="19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573E4C-9C0D-4D6C-90FE-49CBCEBDABD1}" name="List1_357" displayName="List1_357" ref="N6:O14" totalsRowShown="0" tableBorderDxfId="191">
  <sortState xmlns:xlrd2="http://schemas.microsoft.com/office/spreadsheetml/2017/richdata2" ref="N7:O14">
    <sortCondition ref="O7:O14"/>
  </sortState>
  <tableColumns count="2">
    <tableColumn id="1" xr3:uid="{CAD8728E-5450-4D97-9AFE-FAE967F44388}" name="Column1" dataDxfId="190"/>
    <tableColumn id="2" xr3:uid="{69BAC439-AA4A-4309-AEDB-1689663D5654}" name="Column2" dataDxfId="18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0826F7-53DC-427E-B08D-4C49E6BB2673}" name="List1_358" displayName="List1_358" ref="N6:O14" totalsRowShown="0" tableBorderDxfId="188">
  <sortState xmlns:xlrd2="http://schemas.microsoft.com/office/spreadsheetml/2017/richdata2" ref="N7:O14">
    <sortCondition ref="O7:O14"/>
  </sortState>
  <tableColumns count="2">
    <tableColumn id="1" xr3:uid="{EB20EAE8-ABF2-40E7-A52F-01D20B567932}" name="Column1" dataDxfId="187"/>
    <tableColumn id="2" xr3:uid="{113699A0-FF9A-4516-AD95-451A6244D610}" name="Column2" dataDxfId="1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8E94B-7987-4EE5-8CDC-96B6205C2FBF}" name="List1_359" displayName="List1_359" ref="N6:O14" totalsRowShown="0" tableBorderDxfId="185">
  <sortState xmlns:xlrd2="http://schemas.microsoft.com/office/spreadsheetml/2017/richdata2" ref="N7:O14">
    <sortCondition ref="O7:O14"/>
  </sortState>
  <tableColumns count="2">
    <tableColumn id="1" xr3:uid="{0D4A3CB4-E4C5-4D64-8250-3646B7A9933F}" name="Column1" dataDxfId="184"/>
    <tableColumn id="2" xr3:uid="{09166C0A-8AC6-4B83-B77D-FCEF32D47033}" name="Column2" dataDxfId="18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B17B-6161-4E97-BF97-6B3341F25B68}">
  <sheetPr>
    <tabColor rgb="FFFF33CC"/>
  </sheetPr>
  <dimension ref="A1:A17"/>
  <sheetViews>
    <sheetView topLeftCell="A2" workbookViewId="0">
      <selection activeCell="A17" sqref="A17"/>
    </sheetView>
  </sheetViews>
  <sheetFormatPr defaultRowHeight="13.2" x14ac:dyDescent="0.25"/>
  <cols>
    <col min="1" max="1" width="191.21875" style="5" bestFit="1" customWidth="1"/>
  </cols>
  <sheetData>
    <row r="1" spans="1:1" s="105" customFormat="1" ht="19.95" customHeight="1" x14ac:dyDescent="0.25">
      <c r="A1" s="104" t="s">
        <v>0</v>
      </c>
    </row>
    <row r="2" spans="1:1" s="105" customFormat="1" ht="19.95" customHeight="1" x14ac:dyDescent="0.25">
      <c r="A2" s="104" t="s">
        <v>66</v>
      </c>
    </row>
    <row r="3" spans="1:1" s="105" customFormat="1" ht="19.95" customHeight="1" x14ac:dyDescent="0.25">
      <c r="A3" s="104" t="s">
        <v>8</v>
      </c>
    </row>
    <row r="4" spans="1:1" s="105" customFormat="1" ht="19.95" customHeight="1" x14ac:dyDescent="0.25">
      <c r="A4" s="104" t="s">
        <v>67</v>
      </c>
    </row>
    <row r="5" spans="1:1" s="105" customFormat="1" ht="19.95" customHeight="1" x14ac:dyDescent="0.25">
      <c r="A5" s="106" t="s">
        <v>1</v>
      </c>
    </row>
    <row r="6" spans="1:1" s="105" customFormat="1" ht="19.95" customHeight="1" x14ac:dyDescent="0.25">
      <c r="A6" s="103" t="s">
        <v>70</v>
      </c>
    </row>
    <row r="7" spans="1:1" s="105" customFormat="1" ht="19.95" customHeight="1" x14ac:dyDescent="0.25">
      <c r="A7" s="104" t="s">
        <v>77</v>
      </c>
    </row>
    <row r="8" spans="1:1" s="105" customFormat="1" ht="19.95" customHeight="1" x14ac:dyDescent="0.25">
      <c r="A8" s="104" t="s">
        <v>73</v>
      </c>
    </row>
    <row r="9" spans="1:1" s="105" customFormat="1" ht="19.95" customHeight="1" x14ac:dyDescent="0.25">
      <c r="A9" s="104" t="s">
        <v>71</v>
      </c>
    </row>
    <row r="10" spans="1:1" s="105" customFormat="1" ht="19.95" customHeight="1" x14ac:dyDescent="0.25">
      <c r="A10" s="104" t="s">
        <v>72</v>
      </c>
    </row>
    <row r="11" spans="1:1" s="105" customFormat="1" ht="19.95" customHeight="1" x14ac:dyDescent="0.25">
      <c r="A11" s="104" t="s">
        <v>12</v>
      </c>
    </row>
    <row r="12" spans="1:1" s="105" customFormat="1" ht="19.95" customHeight="1" x14ac:dyDescent="0.25">
      <c r="A12" s="107" t="s">
        <v>81</v>
      </c>
    </row>
    <row r="13" spans="1:1" s="105" customFormat="1" ht="19.95" customHeight="1" x14ac:dyDescent="0.25">
      <c r="A13" s="108" t="s">
        <v>68</v>
      </c>
    </row>
    <row r="14" spans="1:1" s="105" customFormat="1" ht="19.95" customHeight="1" x14ac:dyDescent="0.25">
      <c r="A14" s="104" t="s">
        <v>2</v>
      </c>
    </row>
    <row r="15" spans="1:1" s="105" customFormat="1" ht="19.95" customHeight="1" x14ac:dyDescent="0.25">
      <c r="A15" s="104" t="s">
        <v>69</v>
      </c>
    </row>
    <row r="16" spans="1:1" s="105" customFormat="1" ht="19.95" customHeight="1" x14ac:dyDescent="0.25">
      <c r="A16" s="109" t="s">
        <v>79</v>
      </c>
    </row>
    <row r="17" spans="1:1" s="105" customFormat="1" ht="19.95" customHeight="1" x14ac:dyDescent="0.25">
      <c r="A17" s="110" t="s">
        <v>78</v>
      </c>
    </row>
  </sheetData>
  <sheetProtection algorithmName="SHA-512" hashValue="BmuRoby0b8SD0xTyNf+7oQVUJcJUzKX72E8C+8nV1cK2lcHGVb/D4v8Ft3OWtMBSlX01ekCibLguvxTEIM0r5g==" saltValue="1/rMff3OUixjzuZ3TiMgv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O33"/>
  <sheetViews>
    <sheetView zoomScaleNormal="100" workbookViewId="0">
      <pane xSplit="3" ySplit="2" topLeftCell="D10" activePane="bottomRight" state="frozenSplit"/>
      <selection activeCell="Q23" sqref="Q23"/>
      <selection pane="topRight" activeCell="Q23" sqref="Q23"/>
      <selection pane="bottomLeft" activeCell="Q23" sqref="Q23"/>
      <selection pane="bottomRight" activeCell="D26" sqref="D26"/>
    </sheetView>
  </sheetViews>
  <sheetFormatPr defaultRowHeight="13.2" x14ac:dyDescent="0.25"/>
  <cols>
    <col min="1" max="1" width="5.6640625" style="3" customWidth="1"/>
    <col min="2" max="2" width="18.6640625" style="3" customWidth="1"/>
    <col min="3" max="3" width="18.6640625" customWidth="1"/>
    <col min="4" max="8" width="11.6640625" customWidth="1"/>
    <col min="9" max="9" width="18.6640625" customWidth="1"/>
    <col min="10" max="10" width="24.6640625" customWidth="1"/>
    <col min="11" max="11" width="10.33203125" style="12" hidden="1" customWidth="1"/>
    <col min="12" max="12" width="24.6640625" style="9" customWidth="1"/>
    <col min="13" max="13" width="24.6640625" customWidth="1"/>
    <col min="14" max="14" width="34.33203125" hidden="1" customWidth="1"/>
    <col min="15" max="15" width="9.109375" hidden="1" customWidth="1"/>
  </cols>
  <sheetData>
    <row r="1" spans="1:15" s="1" customFormat="1" ht="14.4" thickTop="1" thickBot="1" x14ac:dyDescent="0.3">
      <c r="A1" s="90" t="s">
        <v>3</v>
      </c>
      <c r="B1" s="142"/>
      <c r="C1" s="143"/>
      <c r="D1" s="143"/>
      <c r="E1" s="143"/>
      <c r="F1" s="143"/>
      <c r="G1" s="143"/>
      <c r="H1" s="143"/>
      <c r="I1" s="144"/>
      <c r="J1" s="94" t="s">
        <v>63</v>
      </c>
      <c r="K1" s="95"/>
      <c r="L1" s="96" t="s">
        <v>50</v>
      </c>
      <c r="M1" s="135"/>
      <c r="N1" s="79">
        <v>45838</v>
      </c>
    </row>
    <row r="2" spans="1:15" s="28" customFormat="1" ht="36" x14ac:dyDescent="0.25">
      <c r="A2" s="91"/>
      <c r="B2" s="88" t="s">
        <v>38</v>
      </c>
      <c r="C2" s="88" t="s">
        <v>39</v>
      </c>
      <c r="D2" s="88" t="s">
        <v>10</v>
      </c>
      <c r="E2" s="88" t="s">
        <v>49</v>
      </c>
      <c r="F2" s="88" t="s">
        <v>9</v>
      </c>
      <c r="G2" s="88" t="s">
        <v>36</v>
      </c>
      <c r="H2" s="88" t="s">
        <v>62</v>
      </c>
      <c r="I2" s="92" t="s">
        <v>14</v>
      </c>
      <c r="J2" s="88" t="s">
        <v>34</v>
      </c>
      <c r="K2" s="88" t="s">
        <v>28</v>
      </c>
      <c r="L2" s="88" t="s">
        <v>37</v>
      </c>
      <c r="M2" s="93" t="s">
        <v>51</v>
      </c>
      <c r="N2" s="80"/>
    </row>
    <row r="3" spans="1:15" s="3" customFormat="1" x14ac:dyDescent="0.25">
      <c r="A3" s="82">
        <v>1</v>
      </c>
      <c r="B3" s="32"/>
      <c r="C3" s="32"/>
      <c r="D3" s="33"/>
      <c r="E3" s="34"/>
      <c r="F3" s="34"/>
      <c r="G3" s="89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6"/>
      <c r="M3" s="70"/>
      <c r="N3" s="3" t="s">
        <v>4</v>
      </c>
      <c r="O3" s="3" t="s">
        <v>4</v>
      </c>
    </row>
    <row r="4" spans="1:15" x14ac:dyDescent="0.25">
      <c r="A4" s="82">
        <v>2</v>
      </c>
      <c r="B4" s="32"/>
      <c r="C4" s="32"/>
      <c r="D4" s="33"/>
      <c r="E4" s="34"/>
      <c r="F4" s="34"/>
      <c r="G4" s="89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6"/>
      <c r="M4" s="70"/>
      <c r="N4" s="3" t="s">
        <v>53</v>
      </c>
      <c r="O4" s="3" t="s">
        <v>5</v>
      </c>
    </row>
    <row r="5" spans="1:15" x14ac:dyDescent="0.25">
      <c r="A5" s="82">
        <v>3</v>
      </c>
      <c r="B5" s="32"/>
      <c r="C5" s="32"/>
      <c r="D5" s="33"/>
      <c r="E5" s="34"/>
      <c r="F5" s="34"/>
      <c r="G5" s="89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6"/>
      <c r="M5" s="70"/>
      <c r="N5" s="3" t="s">
        <v>54</v>
      </c>
    </row>
    <row r="6" spans="1:15" x14ac:dyDescent="0.25">
      <c r="A6" s="82">
        <v>4</v>
      </c>
      <c r="B6" s="32"/>
      <c r="C6" s="32"/>
      <c r="D6" s="33"/>
      <c r="E6" s="34"/>
      <c r="F6" s="34"/>
      <c r="G6" s="89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6"/>
      <c r="M6" s="70"/>
      <c r="N6" s="5" t="s">
        <v>16</v>
      </c>
      <c r="O6" s="11" t="s">
        <v>17</v>
      </c>
    </row>
    <row r="7" spans="1:15" x14ac:dyDescent="0.25">
      <c r="A7" s="82">
        <v>5</v>
      </c>
      <c r="B7" s="32"/>
      <c r="C7" s="32"/>
      <c r="D7" s="33"/>
      <c r="E7" s="34"/>
      <c r="F7" s="34"/>
      <c r="G7" s="89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6"/>
      <c r="M7" s="70"/>
      <c r="N7" t="s">
        <v>13</v>
      </c>
      <c r="O7" s="15">
        <v>0</v>
      </c>
    </row>
    <row r="8" spans="1:15" x14ac:dyDescent="0.25">
      <c r="A8" s="82">
        <v>6</v>
      </c>
      <c r="B8" s="32"/>
      <c r="C8" s="32"/>
      <c r="D8" s="33"/>
      <c r="E8" s="34"/>
      <c r="F8" s="34"/>
      <c r="G8" s="89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6"/>
      <c r="M8" s="70"/>
      <c r="N8" s="17" t="s">
        <v>55</v>
      </c>
      <c r="O8" s="15">
        <v>1</v>
      </c>
    </row>
    <row r="9" spans="1:15" x14ac:dyDescent="0.25">
      <c r="A9" s="82">
        <v>7</v>
      </c>
      <c r="B9" s="32"/>
      <c r="C9" s="32"/>
      <c r="D9" s="33"/>
      <c r="E9" s="34"/>
      <c r="F9" s="34"/>
      <c r="G9" s="89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56</v>
      </c>
      <c r="O9" s="15">
        <v>2</v>
      </c>
    </row>
    <row r="10" spans="1:15" x14ac:dyDescent="0.25">
      <c r="A10" s="82">
        <v>8</v>
      </c>
      <c r="B10" s="32"/>
      <c r="C10" s="32"/>
      <c r="D10" s="33"/>
      <c r="E10" s="34"/>
      <c r="F10" s="34"/>
      <c r="G10" s="89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57</v>
      </c>
      <c r="O10" s="15">
        <v>3</v>
      </c>
    </row>
    <row r="11" spans="1:15" x14ac:dyDescent="0.25">
      <c r="A11" s="82">
        <v>9</v>
      </c>
      <c r="B11" s="38"/>
      <c r="C11" s="38"/>
      <c r="D11" s="39"/>
      <c r="E11" s="40"/>
      <c r="F11" s="40"/>
      <c r="G11" s="89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58</v>
      </c>
      <c r="O11" s="15">
        <v>4</v>
      </c>
    </row>
    <row r="12" spans="1:15" x14ac:dyDescent="0.25">
      <c r="A12" s="82">
        <v>10</v>
      </c>
      <c r="B12" s="38"/>
      <c r="C12" s="38"/>
      <c r="D12" s="39"/>
      <c r="E12" s="40"/>
      <c r="F12" s="40"/>
      <c r="G12" s="89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59</v>
      </c>
      <c r="O12" s="15">
        <v>5</v>
      </c>
    </row>
    <row r="13" spans="1:15" x14ac:dyDescent="0.25">
      <c r="A13" s="82">
        <v>11</v>
      </c>
      <c r="B13" s="38"/>
      <c r="C13" s="38"/>
      <c r="D13" s="39"/>
      <c r="E13" s="40"/>
      <c r="F13" s="40"/>
      <c r="G13" s="89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60</v>
      </c>
      <c r="O13" s="15">
        <v>6</v>
      </c>
    </row>
    <row r="14" spans="1:15" x14ac:dyDescent="0.25">
      <c r="A14" s="82">
        <v>12</v>
      </c>
      <c r="B14" s="38"/>
      <c r="C14" s="38"/>
      <c r="D14" s="39"/>
      <c r="E14" s="40"/>
      <c r="F14" s="40"/>
      <c r="G14" s="89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61</v>
      </c>
      <c r="O14" s="15">
        <v>7</v>
      </c>
    </row>
    <row r="15" spans="1:15" x14ac:dyDescent="0.25">
      <c r="A15" s="82">
        <v>13</v>
      </c>
      <c r="B15" s="38"/>
      <c r="C15" s="38"/>
      <c r="D15" s="39"/>
      <c r="E15" s="40"/>
      <c r="F15" s="40"/>
      <c r="G15" s="89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1"/>
      <c r="M15" s="72"/>
    </row>
    <row r="16" spans="1:15" x14ac:dyDescent="0.25">
      <c r="A16" s="82">
        <v>14</v>
      </c>
      <c r="B16" s="38"/>
      <c r="C16" s="38"/>
      <c r="D16" s="39"/>
      <c r="E16" s="40"/>
      <c r="F16" s="40"/>
      <c r="G16" s="89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1"/>
      <c r="M16" s="71"/>
      <c r="N16" t="s">
        <v>18</v>
      </c>
      <c r="O16" t="s">
        <v>25</v>
      </c>
    </row>
    <row r="17" spans="1:15" x14ac:dyDescent="0.25">
      <c r="A17" s="82">
        <v>15</v>
      </c>
      <c r="B17" s="38"/>
      <c r="C17" s="38"/>
      <c r="D17" s="39"/>
      <c r="E17" s="40"/>
      <c r="F17" s="40"/>
      <c r="G17" s="89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1"/>
      <c r="M17" s="71"/>
      <c r="N17" t="s">
        <v>15</v>
      </c>
      <c r="O17" s="17" t="s">
        <v>52</v>
      </c>
    </row>
    <row r="18" spans="1:15" x14ac:dyDescent="0.25">
      <c r="A18" s="82">
        <v>16</v>
      </c>
      <c r="B18" s="38"/>
      <c r="C18" s="38"/>
      <c r="D18" s="39"/>
      <c r="E18" s="40"/>
      <c r="F18" s="40"/>
      <c r="G18" s="89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1"/>
      <c r="M18" s="71"/>
      <c r="N18" s="17" t="s">
        <v>33</v>
      </c>
      <c r="O18" s="16" t="s">
        <v>29</v>
      </c>
    </row>
    <row r="19" spans="1:15" x14ac:dyDescent="0.25">
      <c r="A19" s="82">
        <v>17</v>
      </c>
      <c r="B19" s="38"/>
      <c r="C19" s="38"/>
      <c r="D19" s="39"/>
      <c r="E19" s="40"/>
      <c r="F19" s="40"/>
      <c r="G19" s="89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1"/>
      <c r="M19" s="71"/>
      <c r="N19" s="17"/>
      <c r="O19" t="s">
        <v>20</v>
      </c>
    </row>
    <row r="20" spans="1:15" x14ac:dyDescent="0.25">
      <c r="A20" s="82">
        <v>18</v>
      </c>
      <c r="B20" s="38"/>
      <c r="C20" s="38"/>
      <c r="D20" s="39"/>
      <c r="E20" s="40"/>
      <c r="F20" s="40"/>
      <c r="G20" s="89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1"/>
      <c r="M20" s="71"/>
      <c r="O20" t="s">
        <v>21</v>
      </c>
    </row>
    <row r="21" spans="1:15" x14ac:dyDescent="0.25">
      <c r="A21" s="82">
        <v>19</v>
      </c>
      <c r="B21" s="38"/>
      <c r="C21" s="38"/>
      <c r="D21" s="39"/>
      <c r="E21" s="40"/>
      <c r="F21" s="40"/>
      <c r="G21" s="89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1"/>
      <c r="M21" s="71"/>
      <c r="O21" t="s">
        <v>22</v>
      </c>
    </row>
    <row r="22" spans="1:15" x14ac:dyDescent="0.25">
      <c r="A22" s="82">
        <v>20</v>
      </c>
      <c r="B22" s="38"/>
      <c r="C22" s="38"/>
      <c r="D22" s="39"/>
      <c r="E22" s="40"/>
      <c r="F22" s="40"/>
      <c r="G22" s="89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1"/>
      <c r="M22" s="71"/>
      <c r="N22" s="29"/>
      <c r="O22" t="s">
        <v>23</v>
      </c>
    </row>
    <row r="23" spans="1:15" ht="94.95" customHeight="1" thickBot="1" x14ac:dyDescent="0.3">
      <c r="A23" s="82">
        <v>21</v>
      </c>
      <c r="B23" s="83">
        <f>COUNTA(B3:B22)</f>
        <v>0</v>
      </c>
      <c r="C23" s="83" t="str">
        <f>IF((COUNTA(B3:B22)&lt;8),"Below Minimum Number (ISA By-Law 1242)","Minimum Team Number Met")</f>
        <v>Below Minimum Number (ISA By-Law 1242)</v>
      </c>
      <c r="D23" s="84" t="str">
        <f>IF(COUNTA(B3:B22)&lt;&gt;COUNTA(D3:D22),"Must enter all DOB","All DOB Entered")</f>
        <v>All DOB Entered</v>
      </c>
      <c r="E23" s="85" t="str">
        <f>IF(COUNTA(B3:B22)&gt;COUNTA(E3:E22),"All team members must belong to the same ISA Member (ISA By-Law 1202)","All ISA Member Numbers Entered")</f>
        <v>All ISA Member Numbers Entered</v>
      </c>
      <c r="F23" s="85" t="str">
        <f>IF(COUNTA(B3:B22)&gt;COUNTA(F3:F22),"Must enter all POA","All POA Entered")</f>
        <v>All POA Entered</v>
      </c>
      <c r="G23" s="83" t="str">
        <f>IF(COUNTIF((G3:G22),"&lt;15")&gt;0,"Team ineligible. Some team members too young  (ISA By-Law Rule 1242)","Team ages correct")</f>
        <v>Team ages correct</v>
      </c>
      <c r="H23" s="83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3" s="86" t="s">
        <v>80</v>
      </c>
      <c r="J23" s="83" t="str">
        <f>IF((COUNTIF((K3:K22),"&lt;1")),"Team ineligible. All members must have passed minimum Preliminary Test  (ISA By-Law 1231)","Test levels correct. Team eligible")</f>
        <v>Test levels correct. Team eligible</v>
      </c>
      <c r="K23" s="83"/>
      <c r="L23" s="83" t="str">
        <f>IF((COUNTIF(L3:L22,"Yes")&gt;2),"Team ineligible. Maximum of 2 crossover skaters permitted.","Team Eligible")</f>
        <v>Team Eligible</v>
      </c>
      <c r="M23" s="87" t="str">
        <f>IF(COUNTA(L3:L22)&gt;COUNTA(M3:M22),"Must give name and division of other team(s).","")</f>
        <v/>
      </c>
      <c r="O23" s="16" t="s">
        <v>24</v>
      </c>
    </row>
    <row r="24" spans="1:15" ht="13.8" thickTop="1" x14ac:dyDescent="0.25">
      <c r="B24"/>
      <c r="O24" s="16"/>
    </row>
    <row r="25" spans="1:15" x14ac:dyDescent="0.25">
      <c r="A25" s="4" t="s">
        <v>11</v>
      </c>
      <c r="B25"/>
    </row>
    <row r="26" spans="1:15" x14ac:dyDescent="0.25">
      <c r="A26" s="4" t="s">
        <v>31</v>
      </c>
      <c r="D26" s="7"/>
      <c r="E26" s="7"/>
      <c r="F26" s="7"/>
      <c r="G26" s="20"/>
      <c r="H26" s="1" t="s">
        <v>6</v>
      </c>
      <c r="I26" s="22"/>
      <c r="J26" s="7"/>
      <c r="K26" s="13"/>
      <c r="L26" s="75"/>
      <c r="M26" s="7"/>
    </row>
    <row r="27" spans="1:15" s="27" customFormat="1" ht="13.2" customHeight="1" x14ac:dyDescent="0.25">
      <c r="A27" s="5" t="s">
        <v>64</v>
      </c>
      <c r="B27" s="3"/>
      <c r="C27"/>
      <c r="D27" s="8"/>
      <c r="E27" s="8"/>
      <c r="F27" s="8"/>
      <c r="G27" s="21"/>
      <c r="H27" s="1" t="s">
        <v>6</v>
      </c>
      <c r="I27" s="23"/>
      <c r="J27" s="8"/>
      <c r="K27" s="14"/>
      <c r="L27" s="76"/>
      <c r="M27" s="8"/>
    </row>
    <row r="28" spans="1:15" x14ac:dyDescent="0.25">
      <c r="A28"/>
      <c r="N28" s="26"/>
    </row>
    <row r="29" spans="1:15" x14ac:dyDescent="0.25">
      <c r="A29"/>
    </row>
    <row r="30" spans="1:15" ht="15" customHeight="1" x14ac:dyDescent="0.25"/>
    <row r="31" spans="1:15" s="5" customFormat="1" ht="15" customHeight="1" x14ac:dyDescent="0.25">
      <c r="A31" s="3"/>
      <c r="B31" s="3"/>
      <c r="C31"/>
      <c r="D31"/>
      <c r="E31"/>
      <c r="F31"/>
      <c r="G31"/>
      <c r="H31"/>
      <c r="I31"/>
      <c r="J31"/>
      <c r="K31" s="12"/>
      <c r="L31" s="9"/>
      <c r="M31"/>
      <c r="N31"/>
    </row>
    <row r="32" spans="1:15" ht="15" customHeight="1" x14ac:dyDescent="0.25">
      <c r="N32" s="5"/>
    </row>
    <row r="33" ht="15" customHeight="1" x14ac:dyDescent="0.25"/>
  </sheetData>
  <sheetProtection algorithmName="SHA-512" hashValue="DbEXuisFJthX5YfVn27FGQQ+ViNyqJRXcEfJu22HOSTugRn4B9ZM9ZMpsivvW27ssxmhhS6oDNhoVuFZNw6Gsw==" saltValue="IJnvvk7r8iTOX6cJWR81mQ==" spinCount="100000" sheet="1" selectLockedCells="1" sort="0"/>
  <mergeCells count="1">
    <mergeCell ref="B1:I1"/>
  </mergeCells>
  <phoneticPr fontId="0" type="noConversion"/>
  <conditionalFormatting sqref="B23">
    <cfRule type="cellIs" dxfId="182" priority="26" stopIfTrue="1" operator="lessThan">
      <formula>8</formula>
    </cfRule>
    <cfRule type="cellIs" dxfId="181" priority="27" stopIfTrue="1" operator="greaterThanOrEqual">
      <formula>8</formula>
    </cfRule>
  </conditionalFormatting>
  <conditionalFormatting sqref="C23">
    <cfRule type="cellIs" dxfId="180" priority="28" stopIfTrue="1" operator="greaterThanOrEqual">
      <formula>"Minimum Team Number Met"</formula>
    </cfRule>
    <cfRule type="cellIs" dxfId="179" priority="29" stopIfTrue="1" operator="notEqual">
      <formula>"Minimum Team Number Met"</formula>
    </cfRule>
  </conditionalFormatting>
  <conditionalFormatting sqref="D23">
    <cfRule type="cellIs" dxfId="178" priority="33" stopIfTrue="1" operator="equal">
      <formula>"All DOB Entered"</formula>
    </cfRule>
    <cfRule type="cellIs" dxfId="177" priority="32" stopIfTrue="1" operator="equal">
      <formula>"Must enter all DOB"</formula>
    </cfRule>
  </conditionalFormatting>
  <conditionalFormatting sqref="E23">
    <cfRule type="cellIs" dxfId="176" priority="34" stopIfTrue="1" operator="equal">
      <formula>"All team members must belong to the same ISA Member (ISA By-Law 1202)"</formula>
    </cfRule>
    <cfRule type="cellIs" dxfId="175" priority="35" stopIfTrue="1" operator="equal">
      <formula>"All ISA Member Numbers Entered"</formula>
    </cfRule>
  </conditionalFormatting>
  <conditionalFormatting sqref="F23">
    <cfRule type="cellIs" dxfId="174" priority="36" stopIfTrue="1" operator="equal">
      <formula>"Must enter all POA"</formula>
    </cfRule>
    <cfRule type="cellIs" dxfId="173" priority="37" stopIfTrue="1" operator="equal">
      <formula>"All POA Entered"</formula>
    </cfRule>
  </conditionalFormatting>
  <conditionalFormatting sqref="G3:I22">
    <cfRule type="cellIs" dxfId="172" priority="38" stopIfTrue="1" operator="lessThan">
      <formula>15</formula>
    </cfRule>
    <cfRule type="cellIs" dxfId="171" priority="39" stopIfTrue="1" operator="greaterThanOrEqual">
      <formula>15</formula>
    </cfRule>
  </conditionalFormatting>
  <conditionalFormatting sqref="G23:I23">
    <cfRule type="cellIs" dxfId="170" priority="45" stopIfTrue="1" operator="equal">
      <formula>"Team ineligible. Some team members too young  (ISA By-Law Rule 1242)"</formula>
    </cfRule>
    <cfRule type="cellIs" dxfId="169" priority="46" stopIfTrue="1" operator="equal">
      <formula>"Team ages correct"</formula>
    </cfRule>
  </conditionalFormatting>
  <conditionalFormatting sqref="H3:H22">
    <cfRule type="cellIs" dxfId="168" priority="21" stopIfTrue="1" operator="notEqual">
      <formula>"Yes"</formula>
    </cfRule>
    <cfRule type="cellIs" dxfId="167" priority="22" stopIfTrue="1" operator="equal">
      <formula>"yes"</formula>
    </cfRule>
  </conditionalFormatting>
  <conditionalFormatting sqref="H23">
    <cfRule type="cellIs" dxfId="166" priority="1" operator="equal">
      <formula>"Due to citizenship %, Team eligible for domestic Australian competition only"</formula>
    </cfRule>
    <cfRule type="cellIs" dxfId="165" priority="2" operator="equal">
      <formula>"Citizenship incorrect. Maximum 25% may not have permanent residency (ISA By-Law 1203.2)"</formula>
    </cfRule>
    <cfRule type="cellIs" dxfId="164" priority="9" stopIfTrue="1" operator="equal">
      <formula>"Citizenship incorrect. At least 50% must be Australian Citizens (ISU Rule 109.2d)"</formula>
    </cfRule>
    <cfRule type="cellIs" dxfId="163" priority="23" stopIfTrue="1" operator="equal">
      <formula>"Citizenship percentage correct for international competition (ISU Rule 109.2d)"</formula>
    </cfRule>
    <cfRule type="cellIs" dxfId="162" priority="24" stopIfTrue="1" operator="equal">
      <formula>"Citizenship incorrect. At least 50% must be Australian Citizens (ISA By-Law 1203.2)"</formula>
    </cfRule>
  </conditionalFormatting>
  <conditionalFormatting sqref="I3:I22">
    <cfRule type="cellIs" dxfId="161" priority="6" operator="equal">
      <formula>"Application made"</formula>
    </cfRule>
    <cfRule type="cellIs" dxfId="160" priority="108" stopIfTrue="1" operator="equal">
      <formula>$N$17</formula>
    </cfRule>
    <cfRule type="cellIs" dxfId="159" priority="3" operator="equal">
      <formula>"Not required"</formula>
    </cfRule>
    <cfRule type="cellIs" dxfId="158" priority="4" operator="equal">
      <formula>"Clearance received"</formula>
    </cfRule>
    <cfRule type="cellIs" dxfId="157" priority="5" operator="equal">
      <formula>"No application made"</formula>
    </cfRule>
    <cfRule type="cellIs" dxfId="156" priority="106" stopIfTrue="1" operator="equal">
      <formula>$N$19</formula>
    </cfRule>
    <cfRule type="cellIs" dxfId="155" priority="107" stopIfTrue="1" operator="equal">
      <formula>$N$18</formula>
    </cfRule>
  </conditionalFormatting>
  <conditionalFormatting sqref="I23">
    <cfRule type="cellIs" dxfId="154" priority="25" stopIfTrue="1" operator="equal">
      <formula>"ISU Member or ISA Permission Required"</formula>
    </cfRule>
  </conditionalFormatting>
  <conditionalFormatting sqref="J23">
    <cfRule type="cellIs" dxfId="153" priority="41" stopIfTrue="1" operator="notEqual">
      <formula>"Test Levels Correct. Team Eligible"</formula>
    </cfRule>
    <cfRule type="cellIs" dxfId="152" priority="40" stopIfTrue="1" operator="equal">
      <formula>"Test Levels Correct. Team Eligible"</formula>
    </cfRule>
  </conditionalFormatting>
  <conditionalFormatting sqref="K23:L23">
    <cfRule type="cellIs" dxfId="151" priority="31" stopIfTrue="1" operator="notEqual">
      <formula>"Team Eligible"</formula>
    </cfRule>
    <cfRule type="cellIs" dxfId="150" priority="30" stopIfTrue="1" operator="equal">
      <formula>"Team Eligible"</formula>
    </cfRule>
  </conditionalFormatting>
  <conditionalFormatting sqref="M23">
    <cfRule type="cellIs" dxfId="149" priority="10" stopIfTrue="1" operator="equal">
      <formula>"Must give name and division of other team(s)."</formula>
    </cfRule>
  </conditionalFormatting>
  <dataValidations xWindow="890" yWindow="646" count="9">
    <dataValidation allowBlank="1" showInputMessage="1" showErrorMessage="1" prompt="Give team names and dcategories S, J, N, A or O in brackets_x000a_Eg Knightmoves (S)" sqref="M3:M5" xr:uid="{00000000-0002-0000-0100-000000000000}"/>
    <dataValidation type="list" allowBlank="1" showInputMessage="1" showErrorMessage="1" sqref="H3:H22" xr:uid="{00000000-0002-0000-0100-000001000000}">
      <formula1>$N$3:$N$5</formula1>
    </dataValidation>
    <dataValidation type="date" allowBlank="1" showInputMessage="1" showErrorMessage="1" prompt="dd/mm/yyyy" sqref="D3:D22" xr:uid="{00000000-0002-0000-0100-000002000000}">
      <formula1>1</formula1>
      <formula2>73051</formula2>
    </dataValidation>
    <dataValidation type="list" allowBlank="1" showInputMessage="1" showErrorMessage="1" prompt="Choose highest level or equivalant_x000a_" sqref="J3:J22" xr:uid="{00000000-0002-0000-0100-000003000000}">
      <formula1>$N$7:$N$15</formula1>
    </dataValidation>
    <dataValidation type="list" allowBlank="1" showInputMessage="1" showErrorMessage="1" prompt="Put Yes or leave blank if No." sqref="L3:L22" xr:uid="{00000000-0002-0000-0100-000004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100-000005000000}">
      <formula1>$N$16:$N$18</formula1>
    </dataValidation>
    <dataValidation allowBlank="1" showInputMessage="1" showErrorMessage="1" prompt="yyyy_x000a_" sqref="N1" xr:uid="{0C323690-3FA4-4413-9C62-7885B2022BA5}"/>
    <dataValidation type="list" allowBlank="1" showInputMessage="1" showErrorMessage="1" sqref="M1" xr:uid="{ACFF8DC5-41E1-43B9-99BE-433B5FD233C3}">
      <formula1>$O$16:$O$23</formula1>
    </dataValidation>
    <dataValidation allowBlank="1" showInputMessage="1" showErrorMessage="1" prompt="Give team names and categories S, J, N, A or O in brackets_x000a_Eg Knightmoves (S)" sqref="M6:M22" xr:uid="{6E145D4B-7919-4F70-80F6-E6C0888057B1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  <pageSetUpPr fitToPage="1"/>
  </sheetPr>
  <dimension ref="A1:R33"/>
  <sheetViews>
    <sheetView zoomScaleNormal="100" workbookViewId="0">
      <pane xSplit="3" ySplit="2" topLeftCell="D12" activePane="bottomRight" state="frozenSplit"/>
      <selection activeCell="Q23" sqref="Q23"/>
      <selection pane="topRight" activeCell="Q23" sqref="Q23"/>
      <selection pane="bottomLeft" activeCell="Q23" sqref="Q23"/>
      <selection pane="bottomRight" activeCell="D26" sqref="D26"/>
    </sheetView>
  </sheetViews>
  <sheetFormatPr defaultRowHeight="13.2" x14ac:dyDescent="0.25"/>
  <cols>
    <col min="1" max="1" width="5.6640625" style="3" customWidth="1"/>
    <col min="2" max="2" width="18.6640625" style="3" customWidth="1"/>
    <col min="3" max="3" width="18.6640625" customWidth="1"/>
    <col min="4" max="8" width="11.6640625" customWidth="1"/>
    <col min="9" max="9" width="18.6640625" style="12" customWidth="1"/>
    <col min="10" max="10" width="24.6640625" customWidth="1"/>
    <col min="11" max="11" width="9.5546875" hidden="1" customWidth="1"/>
    <col min="12" max="13" width="24.6640625" customWidth="1"/>
    <col min="14" max="14" width="30" hidden="1" customWidth="1"/>
    <col min="15" max="15" width="9.109375" hidden="1" customWidth="1"/>
  </cols>
  <sheetData>
    <row r="1" spans="1:18" s="1" customFormat="1" ht="14.4" thickTop="1" thickBot="1" x14ac:dyDescent="0.3">
      <c r="A1" s="90" t="s">
        <v>3</v>
      </c>
      <c r="B1" s="145"/>
      <c r="C1" s="146"/>
      <c r="D1" s="146"/>
      <c r="E1" s="146"/>
      <c r="F1" s="146"/>
      <c r="G1" s="146"/>
      <c r="H1" s="146"/>
      <c r="I1" s="144"/>
      <c r="J1" s="94" t="s">
        <v>63</v>
      </c>
      <c r="K1" s="95"/>
      <c r="L1" s="96" t="s">
        <v>50</v>
      </c>
      <c r="M1" s="135"/>
      <c r="N1" s="79">
        <v>45838</v>
      </c>
    </row>
    <row r="2" spans="1:18" s="28" customFormat="1" ht="72.75" customHeight="1" x14ac:dyDescent="0.25">
      <c r="A2" s="91"/>
      <c r="B2" s="88" t="s">
        <v>38</v>
      </c>
      <c r="C2" s="88" t="s">
        <v>39</v>
      </c>
      <c r="D2" s="88" t="s">
        <v>10</v>
      </c>
      <c r="E2" s="88" t="s">
        <v>49</v>
      </c>
      <c r="F2" s="88" t="s">
        <v>9</v>
      </c>
      <c r="G2" s="88" t="s">
        <v>36</v>
      </c>
      <c r="H2" s="88" t="s">
        <v>62</v>
      </c>
      <c r="I2" s="92" t="s">
        <v>14</v>
      </c>
      <c r="J2" s="88" t="s">
        <v>34</v>
      </c>
      <c r="K2" s="88" t="s">
        <v>28</v>
      </c>
      <c r="L2" s="88" t="s">
        <v>40</v>
      </c>
      <c r="M2" s="93" t="s">
        <v>51</v>
      </c>
      <c r="N2" s="80"/>
      <c r="Q2" s="68"/>
      <c r="R2" s="68"/>
    </row>
    <row r="3" spans="1:18" s="3" customFormat="1" x14ac:dyDescent="0.25">
      <c r="A3" s="99">
        <v>1</v>
      </c>
      <c r="B3" s="32"/>
      <c r="C3" s="32"/>
      <c r="D3" s="33"/>
      <c r="E3" s="34"/>
      <c r="F3" s="34"/>
      <c r="G3" s="89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7"/>
      <c r="M3" s="46"/>
      <c r="N3" s="3" t="s">
        <v>4</v>
      </c>
      <c r="O3" s="3" t="s">
        <v>4</v>
      </c>
    </row>
    <row r="4" spans="1:18" x14ac:dyDescent="0.25">
      <c r="A4" s="82">
        <v>2</v>
      </c>
      <c r="B4" s="32"/>
      <c r="C4" s="32"/>
      <c r="D4" s="33"/>
      <c r="E4" s="34"/>
      <c r="F4" s="34"/>
      <c r="G4" s="89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7"/>
      <c r="M4" s="46"/>
      <c r="N4" s="3" t="s">
        <v>53</v>
      </c>
      <c r="O4" s="3" t="s">
        <v>5</v>
      </c>
    </row>
    <row r="5" spans="1:18" x14ac:dyDescent="0.25">
      <c r="A5" s="82">
        <v>3</v>
      </c>
      <c r="B5" s="32"/>
      <c r="C5" s="32"/>
      <c r="D5" s="33"/>
      <c r="E5" s="34"/>
      <c r="F5" s="34"/>
      <c r="G5" s="89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7"/>
      <c r="M5" s="46"/>
      <c r="N5" s="3" t="s">
        <v>54</v>
      </c>
    </row>
    <row r="6" spans="1:18" x14ac:dyDescent="0.25">
      <c r="A6" s="82">
        <v>4</v>
      </c>
      <c r="B6" s="32"/>
      <c r="C6" s="32"/>
      <c r="D6" s="33"/>
      <c r="E6" s="34"/>
      <c r="F6" s="34"/>
      <c r="G6" s="89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7"/>
      <c r="M6" s="46"/>
      <c r="N6" s="5" t="s">
        <v>16</v>
      </c>
      <c r="O6" s="11" t="s">
        <v>17</v>
      </c>
    </row>
    <row r="7" spans="1:18" x14ac:dyDescent="0.25">
      <c r="A7" s="82">
        <v>5</v>
      </c>
      <c r="B7" s="32"/>
      <c r="C7" s="32"/>
      <c r="D7" s="33"/>
      <c r="E7" s="34"/>
      <c r="F7" s="34"/>
      <c r="G7" s="89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7"/>
      <c r="M7" s="46"/>
      <c r="N7" t="s">
        <v>13</v>
      </c>
      <c r="O7" s="15">
        <v>0</v>
      </c>
    </row>
    <row r="8" spans="1:18" x14ac:dyDescent="0.25">
      <c r="A8" s="82">
        <v>6</v>
      </c>
      <c r="B8" s="32"/>
      <c r="C8" s="32"/>
      <c r="D8" s="33"/>
      <c r="E8" s="34"/>
      <c r="F8" s="34"/>
      <c r="G8" s="89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7"/>
      <c r="M8" s="46"/>
      <c r="N8" s="17" t="s">
        <v>55</v>
      </c>
      <c r="O8" s="15">
        <v>1</v>
      </c>
    </row>
    <row r="9" spans="1:18" x14ac:dyDescent="0.25">
      <c r="A9" s="82">
        <v>7</v>
      </c>
      <c r="B9" s="32"/>
      <c r="C9" s="32"/>
      <c r="D9" s="33"/>
      <c r="E9" s="34"/>
      <c r="F9" s="34"/>
      <c r="G9" s="89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7"/>
      <c r="M9" s="46"/>
      <c r="N9" t="s">
        <v>56</v>
      </c>
      <c r="O9" s="15">
        <v>2</v>
      </c>
    </row>
    <row r="10" spans="1:18" x14ac:dyDescent="0.25">
      <c r="A10" s="82">
        <v>8</v>
      </c>
      <c r="B10" s="32"/>
      <c r="C10" s="32"/>
      <c r="D10" s="33"/>
      <c r="E10" s="34"/>
      <c r="F10" s="34"/>
      <c r="G10" s="89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7"/>
      <c r="M10" s="46"/>
      <c r="N10" s="17" t="s">
        <v>57</v>
      </c>
      <c r="O10" s="15">
        <v>3</v>
      </c>
    </row>
    <row r="11" spans="1:18" x14ac:dyDescent="0.25">
      <c r="A11" s="82">
        <v>9</v>
      </c>
      <c r="B11" s="38"/>
      <c r="C11" s="38"/>
      <c r="D11" s="39"/>
      <c r="E11" s="40"/>
      <c r="F11" s="40"/>
      <c r="G11" s="89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3"/>
      <c r="M11" s="47"/>
      <c r="N11" s="17" t="s">
        <v>58</v>
      </c>
      <c r="O11" s="15">
        <v>4</v>
      </c>
    </row>
    <row r="12" spans="1:18" x14ac:dyDescent="0.25">
      <c r="A12" s="82">
        <v>10</v>
      </c>
      <c r="B12" s="38"/>
      <c r="C12" s="38"/>
      <c r="D12" s="39"/>
      <c r="E12" s="40"/>
      <c r="F12" s="40"/>
      <c r="G12" s="89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3"/>
      <c r="M12" s="47"/>
      <c r="N12" s="17" t="s">
        <v>59</v>
      </c>
      <c r="O12" s="15">
        <v>5</v>
      </c>
    </row>
    <row r="13" spans="1:18" x14ac:dyDescent="0.25">
      <c r="A13" s="82">
        <v>11</v>
      </c>
      <c r="B13" s="38"/>
      <c r="C13" s="38"/>
      <c r="D13" s="39"/>
      <c r="E13" s="40"/>
      <c r="F13" s="40"/>
      <c r="G13" s="89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3"/>
      <c r="M13" s="47"/>
      <c r="N13" s="17" t="s">
        <v>60</v>
      </c>
      <c r="O13" s="15">
        <v>6</v>
      </c>
    </row>
    <row r="14" spans="1:18" x14ac:dyDescent="0.25">
      <c r="A14" s="82">
        <v>12</v>
      </c>
      <c r="B14" s="38"/>
      <c r="C14" s="38"/>
      <c r="D14" s="39"/>
      <c r="E14" s="40"/>
      <c r="F14" s="40"/>
      <c r="G14" s="89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3"/>
      <c r="M14" s="47"/>
      <c r="N14" s="17" t="s">
        <v>61</v>
      </c>
      <c r="O14" s="15">
        <v>7</v>
      </c>
    </row>
    <row r="15" spans="1:18" x14ac:dyDescent="0.25">
      <c r="A15" s="82">
        <v>13</v>
      </c>
      <c r="B15" s="38"/>
      <c r="C15" s="38"/>
      <c r="D15" s="39"/>
      <c r="E15" s="40"/>
      <c r="F15" s="40"/>
      <c r="G15" s="89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2"/>
      <c r="M15" s="47"/>
    </row>
    <row r="16" spans="1:18" x14ac:dyDescent="0.25">
      <c r="A16" s="82">
        <v>14</v>
      </c>
      <c r="B16" s="38"/>
      <c r="C16" s="38"/>
      <c r="D16" s="39"/>
      <c r="E16" s="40"/>
      <c r="F16" s="40"/>
      <c r="G16" s="89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3"/>
      <c r="M16" s="47"/>
      <c r="N16" t="s">
        <v>18</v>
      </c>
      <c r="O16" t="s">
        <v>25</v>
      </c>
    </row>
    <row r="17" spans="1:15" x14ac:dyDescent="0.25">
      <c r="A17" s="82">
        <v>15</v>
      </c>
      <c r="B17" s="38"/>
      <c r="C17" s="38"/>
      <c r="D17" s="39"/>
      <c r="E17" s="40"/>
      <c r="F17" s="40"/>
      <c r="G17" s="89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3"/>
      <c r="M17" s="47"/>
      <c r="N17" t="s">
        <v>15</v>
      </c>
      <c r="O17" s="17" t="s">
        <v>52</v>
      </c>
    </row>
    <row r="18" spans="1:15" x14ac:dyDescent="0.25">
      <c r="A18" s="82">
        <v>16</v>
      </c>
      <c r="B18" s="38"/>
      <c r="C18" s="38"/>
      <c r="D18" s="39"/>
      <c r="E18" s="40"/>
      <c r="F18" s="40"/>
      <c r="G18" s="89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3"/>
      <c r="M18" s="47"/>
      <c r="N18" s="17" t="s">
        <v>33</v>
      </c>
      <c r="O18" s="16" t="s">
        <v>29</v>
      </c>
    </row>
    <row r="19" spans="1:15" x14ac:dyDescent="0.25">
      <c r="A19" s="82">
        <v>17</v>
      </c>
      <c r="B19" s="38"/>
      <c r="C19" s="38"/>
      <c r="D19" s="39"/>
      <c r="E19" s="40"/>
      <c r="F19" s="40"/>
      <c r="G19" s="89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3"/>
      <c r="M19" s="47"/>
      <c r="N19" s="17"/>
      <c r="O19" t="s">
        <v>20</v>
      </c>
    </row>
    <row r="20" spans="1:15" x14ac:dyDescent="0.25">
      <c r="A20" s="82">
        <v>18</v>
      </c>
      <c r="B20" s="38"/>
      <c r="C20" s="38"/>
      <c r="D20" s="39"/>
      <c r="E20" s="40"/>
      <c r="F20" s="40"/>
      <c r="G20" s="89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3"/>
      <c r="M20" s="47"/>
      <c r="O20" t="s">
        <v>21</v>
      </c>
    </row>
    <row r="21" spans="1:15" x14ac:dyDescent="0.25">
      <c r="A21" s="82">
        <v>19</v>
      </c>
      <c r="B21" s="38"/>
      <c r="C21" s="38"/>
      <c r="D21" s="39"/>
      <c r="E21" s="40"/>
      <c r="F21" s="40"/>
      <c r="G21" s="89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3"/>
      <c r="M21" s="47"/>
      <c r="O21" t="s">
        <v>22</v>
      </c>
    </row>
    <row r="22" spans="1:15" x14ac:dyDescent="0.25">
      <c r="A22" s="82">
        <v>20</v>
      </c>
      <c r="B22" s="38"/>
      <c r="C22" s="38"/>
      <c r="D22" s="39"/>
      <c r="E22" s="40"/>
      <c r="F22" s="40"/>
      <c r="G22" s="89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3"/>
      <c r="M22" s="47"/>
      <c r="N22" s="29"/>
      <c r="O22" t="s">
        <v>23</v>
      </c>
    </row>
    <row r="23" spans="1:15" ht="94.95" customHeight="1" thickBot="1" x14ac:dyDescent="0.35">
      <c r="A23" s="97"/>
      <c r="B23" s="83">
        <f>COUNTA(B3:B22)</f>
        <v>0</v>
      </c>
      <c r="C23" s="83" t="str">
        <f>IF((COUNTA(B3:B22)&lt;8),"Below Minimum Number (ISA By-Law 1243)","Minimum Team Number Met")</f>
        <v>Below Minimum Number (ISA By-Law 1243)</v>
      </c>
      <c r="D23" s="84" t="str">
        <f>IF(COUNTA(B3:B22)&lt;&gt;COUNTA(D3:D22),"Must enter all DOB","All DOB Entered")</f>
        <v>All DOB Entered</v>
      </c>
      <c r="E23" s="85" t="str">
        <f>IF(COUNTA(B3:B22)&gt;COUNTA(E3:E22),"All team members must belong to the same ISA Member (ISA By-Law 1202)","All ISA Member Numbers Entered")</f>
        <v>All ISA Member Numbers Entered</v>
      </c>
      <c r="F23" s="85" t="str">
        <f>IF(COUNTA(B3:B22)&gt;COUNTA(F3:F22),"Must enter all POA","All POA Entered")</f>
        <v>All POA Entered</v>
      </c>
      <c r="G23" s="83" t="str">
        <f>IF((COUNTIF(G3:G22,"&lt;11")+COUNTIF(G3:G22,"&gt;21"))&gt;0,"Team not valid. Some skaters too young or too old for Junior (ISA By-Law 1243)",IF((COUNTIFS(G3:G22, "&gt;10", G3:G22, "&lt;=12") + COUNTIFS(G3:G22, "&gt;19",G3:G22, "&lt;=21")) &gt; (B23*0.25),"Incorrect age percentage. (ISA By-Law 1243)","Team ages correct. (ISA By-Law 1243)"))</f>
        <v>Team ages correct. (ISA By-Law 1243)</v>
      </c>
      <c r="H23" s="83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only.","Citizenship percentage correct for international competition (ISU Rule 109.2d)")))</f>
        <v>Citizenship percentage correct for international competition (ISU Rule 109.2d)</v>
      </c>
      <c r="I23" s="86" t="s">
        <v>80</v>
      </c>
      <c r="J23" s="83" t="str">
        <f>IF(COUNTIF(K3:K22,"&lt;1")&gt;(ROUND(COUNTA(B3:B22)*0.5,2)),"Team ineligible. 50% must have passed minimum Preliminary (ISA By-Law 1243)","Test levels correct. Team eligible.")</f>
        <v>Test levels correct. Team eligible.</v>
      </c>
      <c r="K23" s="83"/>
      <c r="L23" s="85" t="str">
        <f>IF((COUNTIF(L3:L22,"Yes")&gt;2),"Team ineligible. Maximum of 2 crossover skaters permitted.","Team Eligible")</f>
        <v>Team Eligible</v>
      </c>
      <c r="M23" s="98" t="str">
        <f>IF(COUNTA(L3:L22)&gt;COUNTA(M3:M22),"Must give name and category of other team.","")</f>
        <v/>
      </c>
      <c r="N23" s="100" t="s">
        <v>65</v>
      </c>
      <c r="O23" s="16" t="s">
        <v>24</v>
      </c>
    </row>
    <row r="24" spans="1:15" ht="13.8" thickTop="1" x14ac:dyDescent="0.25">
      <c r="M24" s="6"/>
      <c r="O24" s="16"/>
    </row>
    <row r="25" spans="1:15" x14ac:dyDescent="0.25">
      <c r="A25" s="4" t="s">
        <v>11</v>
      </c>
      <c r="I25"/>
      <c r="K25" s="12"/>
      <c r="L25" s="12"/>
    </row>
    <row r="26" spans="1:15" x14ac:dyDescent="0.25">
      <c r="A26" s="4" t="s">
        <v>31</v>
      </c>
      <c r="D26" s="7"/>
      <c r="E26" s="7"/>
      <c r="F26" s="7"/>
      <c r="G26" s="20"/>
      <c r="H26" s="1" t="s">
        <v>6</v>
      </c>
      <c r="I26" s="22"/>
      <c r="J26" s="7"/>
      <c r="K26" s="13"/>
      <c r="L26" s="13"/>
      <c r="M26" s="7"/>
    </row>
    <row r="27" spans="1:15" s="27" customFormat="1" ht="13.2" customHeight="1" x14ac:dyDescent="0.25">
      <c r="A27" s="5" t="s">
        <v>64</v>
      </c>
      <c r="B27" s="5"/>
      <c r="C27" s="5"/>
      <c r="D27" s="8"/>
      <c r="E27" s="8"/>
      <c r="F27" s="8"/>
      <c r="G27" s="21"/>
      <c r="H27" s="1" t="s">
        <v>6</v>
      </c>
      <c r="I27" s="23"/>
      <c r="J27" s="8"/>
      <c r="K27" s="14"/>
      <c r="L27" s="14"/>
      <c r="M27" s="8"/>
    </row>
    <row r="28" spans="1:15" x14ac:dyDescent="0.25">
      <c r="A28"/>
      <c r="B28"/>
      <c r="M28" s="5"/>
      <c r="N28" s="26"/>
    </row>
    <row r="30" spans="1:15" ht="15" customHeight="1" x14ac:dyDescent="0.25">
      <c r="G30" t="str">
        <f>IF((COUNTIF((G3:G22),"&lt;13")&gt;(ROUND(COUNTA(B3:B22)*0.25,0))),"&lt;75% not at least 13 years. Team ineligible. (ISA Rule 1243)","Team ages correct. (ISA By-Law 1243)")</f>
        <v>Team ages correct. (ISA By-Law 1243)</v>
      </c>
      <c r="J30" s="15" t="str">
        <f>IF((COUNTIF(G3:G22,"&lt;11")+COUNTIF(G3:G22,"&gt;21"))&gt;0,"Team not valid. Some skaters too young or too old for Junior (ISA By-Law 1244)",IF((COUNTIFS(G3:G22, "&gt;10", G3:G22, "&lt;=12") + COUNTIFS(G3:G22, "&gt;19",G3:G22, "&lt;=21")) &gt; (B23*0.25),"Incorrect age percentage. (ISA By-Law 1244)","Team ages correct"))</f>
        <v>Team ages correct</v>
      </c>
    </row>
    <row r="31" spans="1:15" s="5" customFormat="1" ht="15" customHeight="1" x14ac:dyDescent="0.25">
      <c r="A31" s="3"/>
      <c r="B31" s="3"/>
      <c r="C31"/>
      <c r="D31"/>
      <c r="E31"/>
      <c r="F31"/>
      <c r="G31"/>
      <c r="H31"/>
      <c r="I31" s="12"/>
      <c r="J31">
        <f>COUNTIFS(G3:G22, "&gt;10", G3:G22, "&lt;=12")</f>
        <v>0</v>
      </c>
      <c r="K31"/>
      <c r="L31"/>
      <c r="M31"/>
      <c r="N31"/>
    </row>
    <row r="32" spans="1:15" ht="15" customHeight="1" x14ac:dyDescent="0.25">
      <c r="J32">
        <f>COUNTIFS(G3:G22, "&gt;19",G3:G22, "&lt;=21")</f>
        <v>0</v>
      </c>
      <c r="N32" s="5"/>
    </row>
    <row r="33" spans="10:10" x14ac:dyDescent="0.25">
      <c r="J33" s="15" t="str">
        <f>IF((COUNTIFS(G3:G22, "&gt;10", G3:G22, "&lt;=12") + COUNTIFS(G3:G22, "&gt;19",G3:G22, "&lt;=22")) &gt; (B23*0.25),"wrong","right")</f>
        <v>right</v>
      </c>
    </row>
  </sheetData>
  <sheetProtection algorithmName="SHA-512" hashValue="XwTj8iPNL8u6QMJVu2HdALvz/MW21y3OoxmriBFTxYeWQ//ugca9unGeSfkhGogNrWzuD+gxcuuTiB5QGdMQ5A==" saltValue="AuhCZVutDWecuqihlhtJGA==" spinCount="100000" sheet="1" selectLockedCells="1" sort="0"/>
  <mergeCells count="1">
    <mergeCell ref="B1:I1"/>
  </mergeCells>
  <phoneticPr fontId="0" type="noConversion"/>
  <conditionalFormatting sqref="B23">
    <cfRule type="cellIs" dxfId="148" priority="43" stopIfTrue="1" operator="greaterThanOrEqual">
      <formula>8</formula>
    </cfRule>
    <cfRule type="cellIs" dxfId="147" priority="42" stopIfTrue="1" operator="lessThan">
      <formula>8</formula>
    </cfRule>
  </conditionalFormatting>
  <conditionalFormatting sqref="C23">
    <cfRule type="cellIs" dxfId="146" priority="44" stopIfTrue="1" operator="greaterThanOrEqual">
      <formula>"Minimum Team Number Met"</formula>
    </cfRule>
    <cfRule type="cellIs" dxfId="145" priority="45" stopIfTrue="1" operator="notEqual">
      <formula>"Minimum Team Number Met"</formula>
    </cfRule>
  </conditionalFormatting>
  <conditionalFormatting sqref="D23">
    <cfRule type="cellIs" dxfId="144" priority="49" stopIfTrue="1" operator="equal">
      <formula>"All DOB Entered"</formula>
    </cfRule>
    <cfRule type="cellIs" dxfId="143" priority="48" stopIfTrue="1" operator="equal">
      <formula>"Must enter all DOB"</formula>
    </cfRule>
  </conditionalFormatting>
  <conditionalFormatting sqref="E23">
    <cfRule type="cellIs" dxfId="142" priority="51" stopIfTrue="1" operator="equal">
      <formula>"All ISA Member Numbers Entered"</formula>
    </cfRule>
    <cfRule type="cellIs" dxfId="141" priority="50" stopIfTrue="1" operator="equal">
      <formula>"All team members must belong to the same ISA Member (ISA By-Law 1202)"</formula>
    </cfRule>
  </conditionalFormatting>
  <conditionalFormatting sqref="F23">
    <cfRule type="cellIs" dxfId="140" priority="53" stopIfTrue="1" operator="equal">
      <formula>"All POA Entered"</formula>
    </cfRule>
    <cfRule type="cellIs" dxfId="139" priority="52" stopIfTrue="1" operator="equal">
      <formula>"Must enter all POA"</formula>
    </cfRule>
  </conditionalFormatting>
  <conditionalFormatting sqref="G3:G22">
    <cfRule type="cellIs" dxfId="138" priority="1" operator="between">
      <formula>20</formula>
      <formula>21</formula>
    </cfRule>
    <cfRule type="cellIs" dxfId="137" priority="2" operator="between">
      <formula>11</formula>
      <formula>12</formula>
    </cfRule>
    <cfRule type="cellIs" dxfId="136" priority="6" stopIfTrue="1" operator="notBetween">
      <formula>11</formula>
      <formula>21</formula>
    </cfRule>
    <cfRule type="cellIs" dxfId="135" priority="7" stopIfTrue="1" operator="between">
      <formula>13</formula>
      <formula>19</formula>
    </cfRule>
  </conditionalFormatting>
  <conditionalFormatting sqref="G23">
    <cfRule type="cellIs" dxfId="134" priority="3" operator="notEqual">
      <formula>"Team ages correct. (ISA By-Law 1243)"</formula>
    </cfRule>
    <cfRule type="cellIs" dxfId="133" priority="22" stopIfTrue="1" operator="equal">
      <formula>"Team ages correct. (ISA By-Law 1243)"</formula>
    </cfRule>
  </conditionalFormatting>
  <conditionalFormatting sqref="H3:H22">
    <cfRule type="cellIs" dxfId="132" priority="35" stopIfTrue="1" operator="equal">
      <formula>"yes"</formula>
    </cfRule>
    <cfRule type="cellIs" dxfId="131" priority="34" stopIfTrue="1" operator="equal">
      <formula>"no"</formula>
    </cfRule>
    <cfRule type="cellIs" dxfId="130" priority="59" stopIfTrue="1" operator="greaterThanOrEqual">
      <formula>19</formula>
    </cfRule>
    <cfRule type="cellIs" dxfId="129" priority="57" stopIfTrue="1" operator="lessThan">
      <formula>13</formula>
    </cfRule>
    <cfRule type="cellIs" dxfId="128" priority="58" stopIfTrue="1" operator="between">
      <formula>12</formula>
      <formula>18</formula>
    </cfRule>
  </conditionalFormatting>
  <conditionalFormatting sqref="H23">
    <cfRule type="cellIs" dxfId="127" priority="4" operator="equal">
      <formula>"Citizenship incorrect. Maximum 25% may not have permanent residency (ISA By-Law 1203.2)"</formula>
    </cfRule>
    <cfRule type="cellIs" dxfId="126" priority="5" operator="equal">
      <formula>"Due to citizenship %, Team eligible for domestic Australian competition only."</formula>
    </cfRule>
    <cfRule type="cellIs" dxfId="125" priority="37" stopIfTrue="1" operator="equal">
      <formula>"Citizenship incorrect. At least 50% must be Australian Citizens (ISA By-Law 1203.2)"</formula>
    </cfRule>
    <cfRule type="cellIs" dxfId="124" priority="36" stopIfTrue="1" operator="equal">
      <formula>"Citizenship percentage correct for international competition (ISU Rule 109.2d)"</formula>
    </cfRule>
  </conditionalFormatting>
  <conditionalFormatting sqref="I3:I22">
    <cfRule type="cellIs" dxfId="123" priority="8" operator="equal">
      <formula>"Not required"</formula>
    </cfRule>
    <cfRule type="cellIs" dxfId="122" priority="9" operator="equal">
      <formula>"Clearance received"</formula>
    </cfRule>
    <cfRule type="cellIs" dxfId="121" priority="10" operator="equal">
      <formula>"No application made"</formula>
    </cfRule>
    <cfRule type="cellIs" dxfId="120" priority="11" operator="equal">
      <formula>"Application made"</formula>
    </cfRule>
    <cfRule type="cellIs" dxfId="119" priority="12" stopIfTrue="1" operator="lessThan">
      <formula>15</formula>
    </cfRule>
    <cfRule type="cellIs" dxfId="118" priority="13" stopIfTrue="1" operator="greaterThanOrEqual">
      <formula>15</formula>
    </cfRule>
    <cfRule type="cellIs" dxfId="117" priority="116" stopIfTrue="1" operator="equal">
      <formula>$N$17</formula>
    </cfRule>
    <cfRule type="cellIs" dxfId="116" priority="114" stopIfTrue="1" operator="equal">
      <formula>$N$19</formula>
    </cfRule>
    <cfRule type="cellIs" dxfId="115" priority="115" stopIfTrue="1" operator="equal">
      <formula>$N$18</formula>
    </cfRule>
  </conditionalFormatting>
  <conditionalFormatting sqref="J23">
    <cfRule type="cellIs" dxfId="114" priority="64" stopIfTrue="1" operator="equal">
      <formula>"Test levels correct. Team eligible."</formula>
    </cfRule>
    <cfRule type="cellIs" dxfId="113" priority="65" stopIfTrue="1" operator="notEqual">
      <formula>"Test levels correct. Team eligible."</formula>
    </cfRule>
  </conditionalFormatting>
  <conditionalFormatting sqref="L23">
    <cfRule type="cellIs" dxfId="112" priority="20" stopIfTrue="1" operator="notEqual">
      <formula>"Team Eligible"</formula>
    </cfRule>
    <cfRule type="cellIs" dxfId="111" priority="18" stopIfTrue="1" operator="equal">
      <formula>"Team Eligible"</formula>
    </cfRule>
  </conditionalFormatting>
  <conditionalFormatting sqref="M23">
    <cfRule type="cellIs" dxfId="110" priority="17" stopIfTrue="1" operator="equal">
      <formula>"Must give name and category of other team."</formula>
    </cfRule>
    <cfRule type="cellIs" dxfId="109" priority="55" stopIfTrue="1" operator="equal">
      <formula>"Team Composition Eligible for domestic competition only (ISA By-Law 1204)"</formula>
    </cfRule>
    <cfRule type="cellIs" dxfId="108" priority="56" stopIfTrue="1" operator="equal">
      <formula>"Team Composition Ineligible (ISA Rule 1046.1)"</formula>
    </cfRule>
    <cfRule type="cellIs" dxfId="107" priority="54" stopIfTrue="1" operator="equal">
      <formula>"Team eligible for International Competition"</formula>
    </cfRule>
  </conditionalFormatting>
  <dataValidations xWindow="779" yWindow="317" count="8">
    <dataValidation type="list" allowBlank="1" showInputMessage="1" showErrorMessage="1" prompt="_x000a_" sqref="H3:H22" xr:uid="{00000000-0002-0000-0200-000000000000}">
      <formula1>$N$3:$N$5</formula1>
    </dataValidation>
    <dataValidation type="date" allowBlank="1" showInputMessage="1" showErrorMessage="1" prompt="dd/mm/yyyy" sqref="D3:D22" xr:uid="{00000000-0002-0000-0200-000001000000}">
      <formula1>1</formula1>
      <formula2>73051</formula2>
    </dataValidation>
    <dataValidation allowBlank="1" showInputMessage="1" showErrorMessage="1" prompt="yyyy_x000a_" sqref="N1" xr:uid="{00000000-0002-0000-0200-000002000000}"/>
    <dataValidation type="list" allowBlank="1" showInputMessage="1" showErrorMessage="1" prompt="Choose highest level or equivalant_x000a_" sqref="J3:J22" xr:uid="{00000000-0002-0000-0200-000003000000}">
      <formula1>$N$8:$N$15</formula1>
    </dataValidation>
    <dataValidation type="list" allowBlank="1" showInputMessage="1" showErrorMessage="1" prompt="Put Yes or leave blank if No." sqref="L3:L22" xr:uid="{00000000-0002-0000-0200-000006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200-000008000000}">
      <formula1>$N$16:$N$18</formula1>
    </dataValidation>
    <dataValidation type="list" allowBlank="1" showInputMessage="1" showErrorMessage="1" sqref="M1" xr:uid="{811300EE-4247-4727-B4D1-FF635623D9E1}">
      <formula1>$O$16:$O$23</formula1>
    </dataValidation>
    <dataValidation allowBlank="1" showInputMessage="1" showErrorMessage="1" prompt="Give team names and categories S, J, N, A or O in brackets_x000a_Eg Knightmoves (S)" sqref="M3:M22" xr:uid="{BB3A56BC-7089-4746-9277-6322AB8B4785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Q32"/>
  <sheetViews>
    <sheetView zoomScaleNormal="100" workbookViewId="0">
      <pane xSplit="3" ySplit="2" topLeftCell="D12" activePane="bottomRight" state="frozenSplit"/>
      <selection activeCell="Q23" sqref="Q23"/>
      <selection pane="topRight" activeCell="Q23" sqref="Q23"/>
      <selection pane="bottomLeft" activeCell="Q23" sqref="Q23"/>
      <selection pane="bottomRight" activeCell="D26" sqref="D26"/>
    </sheetView>
  </sheetViews>
  <sheetFormatPr defaultRowHeight="13.2" x14ac:dyDescent="0.25"/>
  <cols>
    <col min="1" max="1" width="5.6640625" style="3" customWidth="1"/>
    <col min="2" max="2" width="18.6640625" style="3" customWidth="1"/>
    <col min="3" max="3" width="18.6640625" customWidth="1"/>
    <col min="4" max="4" width="11.44140625" bestFit="1" customWidth="1"/>
    <col min="5" max="8" width="11.6640625" customWidth="1"/>
    <col min="9" max="9" width="18.6640625" customWidth="1"/>
    <col min="10" max="10" width="24.6640625" customWidth="1"/>
    <col min="11" max="11" width="12" hidden="1" customWidth="1"/>
    <col min="12" max="12" width="24.6640625" style="3" customWidth="1"/>
    <col min="13" max="13" width="24.6640625" customWidth="1"/>
    <col min="14" max="14" width="30" hidden="1" customWidth="1"/>
    <col min="15" max="15" width="9.109375" hidden="1" customWidth="1"/>
  </cols>
  <sheetData>
    <row r="1" spans="1:17" s="1" customFormat="1" ht="14.4" thickTop="1" thickBot="1" x14ac:dyDescent="0.3">
      <c r="A1" s="66" t="s">
        <v>3</v>
      </c>
      <c r="B1" s="142"/>
      <c r="C1" s="146"/>
      <c r="D1" s="146"/>
      <c r="E1" s="146"/>
      <c r="F1" s="146"/>
      <c r="G1" s="146"/>
      <c r="H1" s="146"/>
      <c r="I1" s="144"/>
      <c r="J1" s="81" t="s">
        <v>63</v>
      </c>
      <c r="K1" s="67"/>
      <c r="L1" s="64" t="s">
        <v>50</v>
      </c>
      <c r="M1" s="135"/>
      <c r="N1" s="79">
        <v>45838</v>
      </c>
    </row>
    <row r="2" spans="1:17" s="28" customFormat="1" ht="72.75" customHeight="1" x14ac:dyDescent="0.25">
      <c r="A2" s="60"/>
      <c r="B2" s="61" t="s">
        <v>38</v>
      </c>
      <c r="C2" s="61" t="s">
        <v>39</v>
      </c>
      <c r="D2" s="61" t="s">
        <v>10</v>
      </c>
      <c r="E2" s="61" t="s">
        <v>49</v>
      </c>
      <c r="F2" s="61" t="s">
        <v>9</v>
      </c>
      <c r="G2" s="61" t="s">
        <v>36</v>
      </c>
      <c r="H2" s="61" t="s">
        <v>62</v>
      </c>
      <c r="I2" s="62" t="s">
        <v>14</v>
      </c>
      <c r="J2" s="61" t="s">
        <v>34</v>
      </c>
      <c r="K2" s="62" t="s">
        <v>28</v>
      </c>
      <c r="L2" s="61" t="s">
        <v>37</v>
      </c>
      <c r="M2" s="65" t="s">
        <v>51</v>
      </c>
      <c r="N2" s="80"/>
      <c r="P2" s="59"/>
      <c r="Q2" s="68"/>
    </row>
    <row r="3" spans="1:17" s="3" customFormat="1" x14ac:dyDescent="0.25">
      <c r="A3" s="2">
        <v>1</v>
      </c>
      <c r="B3" s="32"/>
      <c r="C3" s="32"/>
      <c r="D3" s="33"/>
      <c r="E3" s="34"/>
      <c r="F3" s="34"/>
      <c r="G3" s="35" t="str">
        <f>IF(ISBLANK(D3),"",TRUNC(YEARFRAC(N1,D3)))</f>
        <v/>
      </c>
      <c r="H3" s="48"/>
      <c r="I3" s="44"/>
      <c r="J3" s="34"/>
      <c r="K3" s="34" t="e">
        <f>VLOOKUP(J3,N8:O15,2,FALSE)</f>
        <v>#N/A</v>
      </c>
      <c r="L3" s="36"/>
      <c r="M3" s="70"/>
      <c r="N3" s="3" t="s">
        <v>4</v>
      </c>
      <c r="O3" s="3" t="s">
        <v>4</v>
      </c>
    </row>
    <row r="4" spans="1:17" x14ac:dyDescent="0.25">
      <c r="A4" s="2">
        <v>2</v>
      </c>
      <c r="B4" s="32"/>
      <c r="C4" s="32"/>
      <c r="D4" s="33"/>
      <c r="E4" s="34"/>
      <c r="F4" s="34"/>
      <c r="G4" s="35" t="str">
        <f>IF(ISBLANK(D4),"",TRUNC(YEARFRAC(N1,D4)))</f>
        <v/>
      </c>
      <c r="H4" s="48"/>
      <c r="I4" s="44"/>
      <c r="J4" s="34"/>
      <c r="K4" s="34" t="e">
        <f>VLOOKUP(J4,N8:O15,2,FALSE)</f>
        <v>#N/A</v>
      </c>
      <c r="L4" s="36"/>
      <c r="M4" s="70"/>
      <c r="N4" s="3" t="s">
        <v>53</v>
      </c>
      <c r="O4" s="3" t="s">
        <v>5</v>
      </c>
    </row>
    <row r="5" spans="1:17" x14ac:dyDescent="0.25">
      <c r="A5" s="2">
        <v>3</v>
      </c>
      <c r="B5" s="32"/>
      <c r="C5" s="32"/>
      <c r="D5" s="33"/>
      <c r="E5" s="34"/>
      <c r="F5" s="34"/>
      <c r="G5" s="35" t="str">
        <f>IF(ISBLANK(D5),"",TRUNC(YEARFRAC(N1,D5)))</f>
        <v/>
      </c>
      <c r="H5" s="48"/>
      <c r="I5" s="44"/>
      <c r="J5" s="34"/>
      <c r="K5" s="34" t="e">
        <f>VLOOKUP(J5,N8:O15,2,FALSE)</f>
        <v>#N/A</v>
      </c>
      <c r="L5" s="36"/>
      <c r="M5" s="70"/>
      <c r="N5" s="3" t="s">
        <v>54</v>
      </c>
    </row>
    <row r="6" spans="1:17" x14ac:dyDescent="0.25">
      <c r="A6" s="2">
        <v>4</v>
      </c>
      <c r="B6" s="32"/>
      <c r="C6" s="32"/>
      <c r="D6" s="33"/>
      <c r="E6" s="34"/>
      <c r="F6" s="34"/>
      <c r="G6" s="35" t="str">
        <f>IF(ISBLANK(D6),"",TRUNC(YEARFRAC(N1,D6)))</f>
        <v/>
      </c>
      <c r="H6" s="48"/>
      <c r="I6" s="44"/>
      <c r="J6" s="34"/>
      <c r="K6" s="34" t="e">
        <f>VLOOKUP(J6,N8:O15,2,FALSE)</f>
        <v>#N/A</v>
      </c>
      <c r="L6" s="36"/>
      <c r="M6" s="70"/>
      <c r="N6" s="5" t="s">
        <v>16</v>
      </c>
      <c r="O6" s="11" t="s">
        <v>17</v>
      </c>
    </row>
    <row r="7" spans="1:17" x14ac:dyDescent="0.25">
      <c r="A7" s="2">
        <v>5</v>
      </c>
      <c r="B7" s="32"/>
      <c r="C7" s="32"/>
      <c r="D7" s="33"/>
      <c r="E7" s="34"/>
      <c r="F7" s="34"/>
      <c r="G7" s="35" t="str">
        <f>IF(ISBLANK(D7),"",TRUNC(YEARFRAC(N1,D7)))</f>
        <v/>
      </c>
      <c r="H7" s="48"/>
      <c r="I7" s="44"/>
      <c r="J7" s="34"/>
      <c r="K7" s="34" t="e">
        <f>VLOOKUP(J7,N8:O15,2,FALSE)</f>
        <v>#N/A</v>
      </c>
      <c r="L7" s="36"/>
      <c r="M7" s="70"/>
      <c r="N7" t="s">
        <v>13</v>
      </c>
      <c r="O7" s="15">
        <v>0</v>
      </c>
    </row>
    <row r="8" spans="1:17" x14ac:dyDescent="0.25">
      <c r="A8" s="2">
        <v>6</v>
      </c>
      <c r="B8" s="32"/>
      <c r="C8" s="32"/>
      <c r="D8" s="33"/>
      <c r="E8" s="34"/>
      <c r="F8" s="34"/>
      <c r="G8" s="35" t="str">
        <f>IF(ISBLANK(D8),"",TRUNC(YEARFRAC(N1,D8)))</f>
        <v/>
      </c>
      <c r="H8" s="48"/>
      <c r="I8" s="44"/>
      <c r="J8" s="34"/>
      <c r="K8" s="34" t="e">
        <f>VLOOKUP(J8,N8:O15,2,FALSE)</f>
        <v>#N/A</v>
      </c>
      <c r="L8" s="36"/>
      <c r="M8" s="70"/>
      <c r="N8" s="17" t="s">
        <v>55</v>
      </c>
      <c r="O8" s="15">
        <v>1</v>
      </c>
    </row>
    <row r="9" spans="1:17" x14ac:dyDescent="0.25">
      <c r="A9" s="2">
        <v>7</v>
      </c>
      <c r="B9" s="32"/>
      <c r="C9" s="32"/>
      <c r="D9" s="33"/>
      <c r="E9" s="34"/>
      <c r="F9" s="34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56</v>
      </c>
      <c r="O9" s="15">
        <v>2</v>
      </c>
    </row>
    <row r="10" spans="1:17" x14ac:dyDescent="0.25">
      <c r="A10" s="2">
        <v>8</v>
      </c>
      <c r="B10" s="32"/>
      <c r="C10" s="32"/>
      <c r="D10" s="33"/>
      <c r="E10" s="34"/>
      <c r="F10" s="34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57</v>
      </c>
      <c r="O10" s="15">
        <v>3</v>
      </c>
    </row>
    <row r="11" spans="1:17" x14ac:dyDescent="0.25">
      <c r="A11" s="2">
        <v>9</v>
      </c>
      <c r="B11" s="38"/>
      <c r="C11" s="38"/>
      <c r="D11" s="39"/>
      <c r="E11" s="40"/>
      <c r="F11" s="40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58</v>
      </c>
      <c r="O11" s="15">
        <v>4</v>
      </c>
    </row>
    <row r="12" spans="1:17" x14ac:dyDescent="0.25">
      <c r="A12" s="2">
        <v>10</v>
      </c>
      <c r="B12" s="38"/>
      <c r="C12" s="38"/>
      <c r="D12" s="39"/>
      <c r="E12" s="40"/>
      <c r="F12" s="40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59</v>
      </c>
      <c r="O12" s="15">
        <v>5</v>
      </c>
    </row>
    <row r="13" spans="1:17" x14ac:dyDescent="0.25">
      <c r="A13" s="2">
        <v>11</v>
      </c>
      <c r="B13" s="38"/>
      <c r="C13" s="38"/>
      <c r="D13" s="39"/>
      <c r="E13" s="40"/>
      <c r="F13" s="40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60</v>
      </c>
      <c r="O13" s="15">
        <v>6</v>
      </c>
    </row>
    <row r="14" spans="1:17" x14ac:dyDescent="0.25">
      <c r="A14" s="2">
        <v>12</v>
      </c>
      <c r="B14" s="38"/>
      <c r="C14" s="38"/>
      <c r="D14" s="39"/>
      <c r="E14" s="40"/>
      <c r="F14" s="40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61</v>
      </c>
      <c r="O14" s="15">
        <v>7</v>
      </c>
    </row>
    <row r="15" spans="1:17" x14ac:dyDescent="0.25">
      <c r="A15" s="2">
        <v>13</v>
      </c>
      <c r="B15" s="38"/>
      <c r="C15" s="38"/>
      <c r="D15" s="39"/>
      <c r="E15" s="40"/>
      <c r="F15" s="40"/>
      <c r="G15" s="35" t="str">
        <f>IF(ISBLANK(D15),"",TRUNC(YEARFRAC(N1,D15)))</f>
        <v/>
      </c>
      <c r="H15" s="41"/>
      <c r="I15" s="45"/>
      <c r="J15" s="58"/>
      <c r="K15" s="40" t="e">
        <f>VLOOKUP(J15,N8:O15,2,FALSE)</f>
        <v>#N/A</v>
      </c>
      <c r="L15" s="41"/>
      <c r="M15" s="72"/>
    </row>
    <row r="16" spans="1:17" x14ac:dyDescent="0.25">
      <c r="A16" s="2">
        <v>14</v>
      </c>
      <c r="B16" s="38"/>
      <c r="C16" s="38"/>
      <c r="D16" s="39"/>
      <c r="E16" s="40"/>
      <c r="F16" s="40"/>
      <c r="G16" s="35" t="str">
        <f>IF(ISBLANK(D16),"",TRUNC(YEARFRAC(N1,D16)))</f>
        <v/>
      </c>
      <c r="H16" s="41"/>
      <c r="I16" s="45"/>
      <c r="J16" s="58"/>
      <c r="K16" s="40" t="e">
        <f>VLOOKUP(J16,N8:O15,2,FALSE)</f>
        <v>#N/A</v>
      </c>
      <c r="L16" s="41"/>
      <c r="M16" s="71"/>
      <c r="N16" t="s">
        <v>18</v>
      </c>
      <c r="O16" t="s">
        <v>25</v>
      </c>
    </row>
    <row r="17" spans="1:15" x14ac:dyDescent="0.25">
      <c r="A17" s="2">
        <v>15</v>
      </c>
      <c r="B17" s="38"/>
      <c r="C17" s="38"/>
      <c r="D17" s="39"/>
      <c r="E17" s="40"/>
      <c r="F17" s="40"/>
      <c r="G17" s="35" t="str">
        <f>IF(ISBLANK(D17),"",TRUNC(YEARFRAC(N1,D17)))</f>
        <v/>
      </c>
      <c r="H17" s="41"/>
      <c r="I17" s="45"/>
      <c r="J17" s="58"/>
      <c r="K17" s="40" t="e">
        <f>VLOOKUP(J17,N8:O15,2,FALSE)</f>
        <v>#N/A</v>
      </c>
      <c r="L17" s="41"/>
      <c r="M17" s="71"/>
      <c r="N17" t="s">
        <v>15</v>
      </c>
      <c r="O17" s="17" t="s">
        <v>52</v>
      </c>
    </row>
    <row r="18" spans="1:15" x14ac:dyDescent="0.25">
      <c r="A18" s="2">
        <v>16</v>
      </c>
      <c r="B18" s="38"/>
      <c r="C18" s="38"/>
      <c r="D18" s="39"/>
      <c r="E18" s="40"/>
      <c r="F18" s="40"/>
      <c r="G18" s="35" t="str">
        <f>IF(ISBLANK(D18),"",TRUNC(YEARFRAC(N1,D18)))</f>
        <v/>
      </c>
      <c r="H18" s="41"/>
      <c r="I18" s="45"/>
      <c r="J18" s="58"/>
      <c r="K18" s="40" t="e">
        <f>VLOOKUP(J18,N8:O15,2,FALSE)</f>
        <v>#N/A</v>
      </c>
      <c r="L18" s="41"/>
      <c r="M18" s="71"/>
      <c r="N18" s="17" t="s">
        <v>33</v>
      </c>
      <c r="O18" s="16" t="s">
        <v>29</v>
      </c>
    </row>
    <row r="19" spans="1:15" x14ac:dyDescent="0.25">
      <c r="A19" s="2">
        <v>17</v>
      </c>
      <c r="B19" s="38"/>
      <c r="C19" s="38"/>
      <c r="D19" s="39"/>
      <c r="E19" s="40"/>
      <c r="F19" s="40"/>
      <c r="G19" s="35" t="str">
        <f>IF(ISBLANK(D19),"",TRUNC(YEARFRAC(N1,D19)))</f>
        <v/>
      </c>
      <c r="H19" s="41"/>
      <c r="I19" s="45"/>
      <c r="J19" s="58"/>
      <c r="K19" s="40" t="e">
        <f>VLOOKUP(J19,N8:O15,2,FALSE)</f>
        <v>#N/A</v>
      </c>
      <c r="L19" s="41"/>
      <c r="M19" s="71"/>
      <c r="N19" s="17"/>
      <c r="O19" t="s">
        <v>20</v>
      </c>
    </row>
    <row r="20" spans="1:15" x14ac:dyDescent="0.25">
      <c r="A20" s="2">
        <v>18</v>
      </c>
      <c r="B20" s="38"/>
      <c r="C20" s="38"/>
      <c r="D20" s="39"/>
      <c r="E20" s="40"/>
      <c r="F20" s="40"/>
      <c r="G20" s="35" t="str">
        <f>IF(ISBLANK(D20),"",TRUNC(YEARFRAC(N1,D20)))</f>
        <v/>
      </c>
      <c r="H20" s="41"/>
      <c r="I20" s="45"/>
      <c r="J20" s="58"/>
      <c r="K20" s="40" t="e">
        <f>VLOOKUP(J20,N8:O15,2,FALSE)</f>
        <v>#N/A</v>
      </c>
      <c r="L20" s="41"/>
      <c r="M20" s="71"/>
      <c r="O20" t="s">
        <v>21</v>
      </c>
    </row>
    <row r="21" spans="1:15" x14ac:dyDescent="0.25">
      <c r="A21" s="2">
        <v>19</v>
      </c>
      <c r="B21" s="38"/>
      <c r="C21" s="38"/>
      <c r="D21" s="39"/>
      <c r="E21" s="40"/>
      <c r="F21" s="40"/>
      <c r="G21" s="35" t="str">
        <f>IF(ISBLANK(D21),"",TRUNC(YEARFRAC(N1,D21)))</f>
        <v/>
      </c>
      <c r="H21" s="41"/>
      <c r="I21" s="45"/>
      <c r="J21" s="58"/>
      <c r="K21" s="40" t="e">
        <f>VLOOKUP(J21,N8:O15,2,FALSE)</f>
        <v>#N/A</v>
      </c>
      <c r="L21" s="41"/>
      <c r="M21" s="71"/>
      <c r="O21" t="s">
        <v>22</v>
      </c>
    </row>
    <row r="22" spans="1:15" x14ac:dyDescent="0.25">
      <c r="A22" s="2">
        <v>20</v>
      </c>
      <c r="B22" s="38"/>
      <c r="C22" s="38"/>
      <c r="D22" s="39"/>
      <c r="E22" s="40"/>
      <c r="F22" s="40"/>
      <c r="G22" s="35" t="str">
        <f>IF(ISBLANK(D22),"",TRUNC(YEARFRAC(N1,D22)))</f>
        <v/>
      </c>
      <c r="H22" s="41"/>
      <c r="I22" s="45"/>
      <c r="J22" s="58"/>
      <c r="K22" s="40" t="e">
        <f>VLOOKUP(J22,N8:O15,2,FALSE)</f>
        <v>#N/A</v>
      </c>
      <c r="L22" s="41"/>
      <c r="M22" s="71"/>
      <c r="N22" s="29"/>
      <c r="O22" t="s">
        <v>23</v>
      </c>
    </row>
    <row r="23" spans="1:15" ht="94.95" customHeight="1" thickBot="1" x14ac:dyDescent="0.3">
      <c r="A23" s="24"/>
      <c r="B23" s="18">
        <f>COUNTA(B3:B22)</f>
        <v>0</v>
      </c>
      <c r="C23" s="18" t="str">
        <f>IF((COUNTA(B3:B22)&lt;8),"Below Minimum Number (ISA By-Law 1244)","Minimum Team Number Met")</f>
        <v>Below Minimum Number (ISA By-Law 1244)</v>
      </c>
      <c r="D23" s="25" t="str">
        <f>IF(COUNTA(B3:B22)&lt;&gt;COUNTA(D3:D22),"Must enter all DOB","All DOB Entered")</f>
        <v>All DOB Entered</v>
      </c>
      <c r="E23" s="19" t="str">
        <f>IF(COUNTA(B3:B22)&lt;&gt;COUNTA(E3:E22),"All team members must belong to the same ISA Member (ISA By-Law 1204)","All ISA Member Numbers Entered")</f>
        <v>All ISA Member Numbers Entered</v>
      </c>
      <c r="F23" s="19" t="str">
        <f>IF(COUNTA(B3:B22)&lt;&gt;COUNTA(F3:F22),"Must enter all POA","All POA Entered")</f>
        <v>All POA Entered</v>
      </c>
      <c r="G23" s="18" t="str">
        <f>IF(COUNTIF((G3:G22),"&gt;18")&gt;0,"Ages Incorrect. Team Ineligible to enter. (ISA By-Law 1244)",IF((COUNTIF((G3:G22),"&gt;16")&gt;(ROUND(COUNTA(B3:B22)*0.25,0))),"&gt;25% aged over 16. Team ineligible. (ISA By-Law 1244)","Team eligible"))</f>
        <v>Team eligible</v>
      </c>
      <c r="H23" s="18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only.","Citizenship percentage correct for international competition (ISU Rule 109.2d)")))</f>
        <v>Citizenship percentage correct for international competition (ISU Rule 109.2d)</v>
      </c>
      <c r="I23" s="19" t="s">
        <v>80</v>
      </c>
      <c r="J23" s="69" t="s">
        <v>42</v>
      </c>
      <c r="K23" s="30"/>
      <c r="L23" s="18" t="str">
        <f>IF((COUNTIF(L3:L22,"Yes")&gt;2),"Team ineligible. Maximum of 2 crossover skaters permitted.","Team Eligible")</f>
        <v>Team Eligible</v>
      </c>
      <c r="M23" s="74" t="str">
        <f>IF(COUNTA(L3:L22)&gt;COUNTA(M3:M22),"Must give name and division of other team(s).","")</f>
        <v/>
      </c>
      <c r="O23" s="16" t="s">
        <v>24</v>
      </c>
    </row>
    <row r="24" spans="1:15" ht="13.8" thickTop="1" x14ac:dyDescent="0.25">
      <c r="O24" s="16"/>
    </row>
    <row r="25" spans="1:15" x14ac:dyDescent="0.25">
      <c r="A25" s="4" t="s">
        <v>11</v>
      </c>
      <c r="K25" s="12"/>
      <c r="L25" s="9"/>
    </row>
    <row r="26" spans="1:15" x14ac:dyDescent="0.25">
      <c r="A26" s="4" t="s">
        <v>31</v>
      </c>
      <c r="D26" s="7"/>
      <c r="E26" s="7"/>
      <c r="F26" s="7"/>
      <c r="G26" s="20"/>
      <c r="H26" s="1" t="s">
        <v>6</v>
      </c>
      <c r="I26" s="22"/>
      <c r="J26" s="7"/>
      <c r="K26" s="13"/>
      <c r="L26" s="75"/>
      <c r="M26" s="7"/>
    </row>
    <row r="27" spans="1:15" s="27" customFormat="1" ht="13.2" customHeight="1" x14ac:dyDescent="0.25">
      <c r="A27" s="5" t="s">
        <v>32</v>
      </c>
      <c r="B27" s="5"/>
      <c r="C27" s="5"/>
      <c r="D27" s="8"/>
      <c r="E27" s="8"/>
      <c r="F27" s="8"/>
      <c r="G27" s="21"/>
      <c r="H27" s="1" t="s">
        <v>6</v>
      </c>
      <c r="I27" s="23"/>
      <c r="J27" s="8"/>
      <c r="K27" s="14"/>
      <c r="L27" s="76"/>
      <c r="M27" s="8"/>
    </row>
    <row r="28" spans="1:15" x14ac:dyDescent="0.25">
      <c r="N28" s="26"/>
    </row>
    <row r="30" spans="1:15" ht="15" customHeight="1" x14ac:dyDescent="0.25"/>
    <row r="31" spans="1:15" s="5" customFormat="1" ht="15" customHeight="1" x14ac:dyDescent="0.25">
      <c r="A31" s="3"/>
      <c r="B31" s="3"/>
      <c r="C31"/>
      <c r="D31"/>
      <c r="E31"/>
      <c r="F31"/>
      <c r="G31"/>
      <c r="H31"/>
      <c r="I31"/>
      <c r="J31"/>
      <c r="K31"/>
      <c r="L31" s="3"/>
      <c r="M31"/>
      <c r="N31"/>
    </row>
    <row r="32" spans="1:15" x14ac:dyDescent="0.25">
      <c r="N32" s="5"/>
    </row>
  </sheetData>
  <sheetProtection algorithmName="SHA-512" hashValue="gj2GoBRpdh+3FGR00Vn0sXrVs/P4gezBYU7ijFzL2qTeo9A5yNNvnjNmHM8tm/iBNOVyx+/mNGO1Ekl2NFbpig==" saltValue="yJp1fuuhOtVZdsC+2jcynQ==" spinCount="100000" sheet="1" selectLockedCells="1" sort="0"/>
  <mergeCells count="1">
    <mergeCell ref="B1:I1"/>
  </mergeCells>
  <phoneticPr fontId="0" type="noConversion"/>
  <conditionalFormatting sqref="B23">
    <cfRule type="cellIs" dxfId="106" priority="35" stopIfTrue="1" operator="greaterThanOrEqual">
      <formula>8</formula>
    </cfRule>
    <cfRule type="cellIs" dxfId="105" priority="34" stopIfTrue="1" operator="lessThan">
      <formula>8</formula>
    </cfRule>
  </conditionalFormatting>
  <conditionalFormatting sqref="C23">
    <cfRule type="cellIs" dxfId="104" priority="36" stopIfTrue="1" operator="greaterThanOrEqual">
      <formula>"Minimum Team Number Met"</formula>
    </cfRule>
    <cfRule type="cellIs" dxfId="103" priority="37" stopIfTrue="1" operator="notEqual">
      <formula>"Minimum Team Number Met"</formula>
    </cfRule>
  </conditionalFormatting>
  <conditionalFormatting sqref="D23">
    <cfRule type="cellIs" dxfId="102" priority="45" stopIfTrue="1" operator="equal">
      <formula>"All DOB Entered"</formula>
    </cfRule>
    <cfRule type="cellIs" dxfId="101" priority="44" stopIfTrue="1" operator="equal">
      <formula>"Must enter all DOB"</formula>
    </cfRule>
  </conditionalFormatting>
  <conditionalFormatting sqref="E23">
    <cfRule type="cellIs" dxfId="100" priority="47" stopIfTrue="1" operator="equal">
      <formula>"All State Numbers Entered"</formula>
    </cfRule>
    <cfRule type="cellIs" dxfId="99" priority="46" stopIfTrue="1" operator="equal">
      <formula>"All team members must belong to the same State(ISA By-Law 1052)"</formula>
    </cfRule>
  </conditionalFormatting>
  <conditionalFormatting sqref="F23">
    <cfRule type="cellIs" dxfId="98" priority="49" stopIfTrue="1" operator="equal">
      <formula>"All POA Entered"</formula>
    </cfRule>
    <cfRule type="cellIs" dxfId="97" priority="48" stopIfTrue="1" operator="equal">
      <formula>"Must enter all POA"</formula>
    </cfRule>
  </conditionalFormatting>
  <conditionalFormatting sqref="G3:G22">
    <cfRule type="cellIs" dxfId="96" priority="3" stopIfTrue="1" operator="lessThan">
      <formula>15</formula>
    </cfRule>
    <cfRule type="cellIs" dxfId="95" priority="4" stopIfTrue="1" operator="greaterThanOrEqual">
      <formula>15</formula>
    </cfRule>
  </conditionalFormatting>
  <conditionalFormatting sqref="G23">
    <cfRule type="cellIs" dxfId="94" priority="5" stopIfTrue="1" operator="notEqual">
      <formula>"Team eligible"</formula>
    </cfRule>
    <cfRule type="cellIs" dxfId="93" priority="52" stopIfTrue="1" operator="equal">
      <formula>"Team eligible"</formula>
    </cfRule>
  </conditionalFormatting>
  <conditionalFormatting sqref="H3:H22">
    <cfRule type="cellIs" dxfId="92" priority="15" operator="equal">
      <formula>"No"</formula>
    </cfRule>
    <cfRule type="cellIs" dxfId="91" priority="16" operator="equal">
      <formula>"Yes"</formula>
    </cfRule>
    <cfRule type="cellIs" dxfId="90" priority="42" stopIfTrue="1" operator="greaterThanOrEqual">
      <formula>17</formula>
    </cfRule>
    <cfRule type="cellIs" dxfId="89" priority="41" stopIfTrue="1" operator="lessThan">
      <formula>17</formula>
    </cfRule>
  </conditionalFormatting>
  <conditionalFormatting sqref="H23">
    <cfRule type="cellIs" dxfId="88" priority="1" operator="equal">
      <formula>"Citizenship incorrect. Maximum 25% may not have permanent residency (ISA By-Law 1203.2)"</formula>
    </cfRule>
    <cfRule type="cellIs" dxfId="87" priority="2" operator="equal">
      <formula>"Due to citizenship %, Team eligible for domestic Australian competition only."</formula>
    </cfRule>
    <cfRule type="cellIs" dxfId="86" priority="59" stopIfTrue="1" operator="equal">
      <formula>"Citizenship percentage correct for international competition (ISU Rule 109.2d)"</formula>
    </cfRule>
    <cfRule type="cellIs" dxfId="85" priority="60" stopIfTrue="1" operator="equal">
      <formula>"Citizenship incorrect. At least 50% must be Australian Citizens (ISA By-Law 1203.2)"</formula>
    </cfRule>
  </conditionalFormatting>
  <conditionalFormatting sqref="I3:I22">
    <cfRule type="cellIs" dxfId="84" priority="11" stopIfTrue="1" operator="greaterThanOrEqual">
      <formula>15</formula>
    </cfRule>
    <cfRule type="cellIs" dxfId="83" priority="10" stopIfTrue="1" operator="lessThan">
      <formula>15</formula>
    </cfRule>
    <cfRule type="cellIs" dxfId="82" priority="9" operator="equal">
      <formula>"Application made"</formula>
    </cfRule>
    <cfRule type="cellIs" dxfId="81" priority="8" operator="equal">
      <formula>"No application made"</formula>
    </cfRule>
    <cfRule type="cellIs" dxfId="80" priority="7" operator="equal">
      <formula>"Clearance received"</formula>
    </cfRule>
    <cfRule type="cellIs" dxfId="79" priority="6" operator="equal">
      <formula>"Not required"</formula>
    </cfRule>
    <cfRule type="cellIs" dxfId="78" priority="114" stopIfTrue="1" operator="equal">
      <formula>#REF!</formula>
    </cfRule>
    <cfRule type="cellIs" dxfId="77" priority="115" stopIfTrue="1" operator="equal">
      <formula>#REF!</formula>
    </cfRule>
    <cfRule type="cellIs" dxfId="76" priority="116" stopIfTrue="1" operator="equal">
      <formula>#REF!</formula>
    </cfRule>
  </conditionalFormatting>
  <conditionalFormatting sqref="I23">
    <cfRule type="cellIs" dxfId="75" priority="43" stopIfTrue="1" operator="equal">
      <formula>"ISU Member or ISA Permission Required"</formula>
    </cfRule>
  </conditionalFormatting>
  <conditionalFormatting sqref="L23">
    <cfRule type="cellIs" dxfId="74" priority="19" operator="notEqual">
      <formula>"Team Eligible"</formula>
    </cfRule>
    <cfRule type="cellIs" dxfId="73" priority="18" operator="equal">
      <formula>"Team Eligible"</formula>
    </cfRule>
  </conditionalFormatting>
  <conditionalFormatting sqref="M23">
    <cfRule type="cellIs" dxfId="72" priority="17" operator="equal">
      <formula>"Must give name and division of other team(s)."</formula>
    </cfRule>
  </conditionalFormatting>
  <conditionalFormatting sqref="P27">
    <cfRule type="cellIs" dxfId="71" priority="66" stopIfTrue="1" operator="equal">
      <formula>"Team Composition Ineligible (ISA Rule 1043.1)"</formula>
    </cfRule>
    <cfRule type="cellIs" dxfId="70" priority="67" stopIfTrue="1" operator="equal">
      <formula>"Team Eligible"</formula>
    </cfRule>
  </conditionalFormatting>
  <dataValidations xWindow="306" yWindow="379" count="8">
    <dataValidation allowBlank="1" showInputMessage="1" showErrorMessage="1" prompt="Give team names and categories S, J, N, A or O in brackets_x000a_Eg Knightmoves (S)_x000a_" sqref="M3:M22" xr:uid="{00000000-0002-0000-0300-000000000000}"/>
    <dataValidation type="date" allowBlank="1" showInputMessage="1" showErrorMessage="1" prompt="dd/mm/yyyy" sqref="D3:D22" xr:uid="{00000000-0002-0000-0300-000001000000}">
      <formula1>1</formula1>
      <formula2>73051</formula2>
    </dataValidation>
    <dataValidation type="list" allowBlank="1" showInputMessage="1" showErrorMessage="1" sqref="H3:H22" xr:uid="{00000000-0002-0000-0300-000002000000}">
      <formula1>$N$3:$N$5</formula1>
    </dataValidation>
    <dataValidation allowBlank="1" showInputMessage="1" showErrorMessage="1" prompt="yyyy_x000a_" sqref="N1" xr:uid="{00000000-0002-0000-0300-000003000000}"/>
    <dataValidation type="list" allowBlank="1" showInputMessage="1" showErrorMessage="1" prompt="Choose highest level or equivalant_x000a_" sqref="J3:J22" xr:uid="{00000000-0002-0000-0300-000004000000}">
      <formula1>$N$8:$N$15</formula1>
    </dataValidation>
    <dataValidation type="list" allowBlank="1" showInputMessage="1" showErrorMessage="1" prompt="Put Yes or leave blank if No." sqref="L3:L22" xr:uid="{00000000-0002-0000-0300-000005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300-000007000000}">
      <formula1>$N$16:$N$18</formula1>
    </dataValidation>
    <dataValidation type="list" allowBlank="1" showInputMessage="1" showErrorMessage="1" sqref="M1" xr:uid="{AC8E2C66-16F1-46E2-83E0-F12AC7EEE498}">
      <formula1>$O$16:$O$23</formula1>
    </dataValidation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50"/>
    <pageSetUpPr fitToPage="1"/>
  </sheetPr>
  <dimension ref="A1:O32"/>
  <sheetViews>
    <sheetView zoomScaleNormal="100" workbookViewId="0">
      <pane xSplit="3" ySplit="2" topLeftCell="D4" activePane="bottomRight" state="frozenSplit"/>
      <selection activeCell="Q23" sqref="Q23"/>
      <selection pane="topRight" activeCell="Q23" sqref="Q23"/>
      <selection pane="bottomLeft" activeCell="Q23" sqref="Q23"/>
      <selection pane="bottomRight" activeCell="B24" sqref="B24"/>
    </sheetView>
  </sheetViews>
  <sheetFormatPr defaultRowHeight="13.2" x14ac:dyDescent="0.25"/>
  <cols>
    <col min="1" max="1" width="5.6640625" style="3" customWidth="1"/>
    <col min="2" max="2" width="18.6640625" style="3" customWidth="1"/>
    <col min="3" max="3" width="18.6640625" customWidth="1"/>
    <col min="4" max="8" width="11.6640625" customWidth="1"/>
    <col min="9" max="9" width="18.6640625" customWidth="1"/>
    <col min="10" max="10" width="24.6640625" customWidth="1"/>
    <col min="11" max="11" width="12.33203125" hidden="1" customWidth="1"/>
    <col min="12" max="12" width="24.6640625" style="3" customWidth="1"/>
    <col min="13" max="13" width="24.6640625" customWidth="1"/>
    <col min="14" max="14" width="30" hidden="1" customWidth="1"/>
    <col min="15" max="15" width="9.109375" hidden="1" customWidth="1"/>
  </cols>
  <sheetData>
    <row r="1" spans="1:15" s="1" customFormat="1" ht="14.4" thickTop="1" thickBot="1" x14ac:dyDescent="0.3">
      <c r="A1" s="63" t="s">
        <v>3</v>
      </c>
      <c r="B1" s="142"/>
      <c r="C1" s="146"/>
      <c r="D1" s="146"/>
      <c r="E1" s="146"/>
      <c r="F1" s="146"/>
      <c r="G1" s="146"/>
      <c r="H1" s="146"/>
      <c r="I1" s="144"/>
      <c r="J1" s="81" t="s">
        <v>63</v>
      </c>
      <c r="K1" s="67"/>
      <c r="L1" s="64" t="s">
        <v>50</v>
      </c>
      <c r="M1" s="135"/>
      <c r="N1" s="79">
        <v>45838</v>
      </c>
    </row>
    <row r="2" spans="1:15" s="28" customFormat="1" ht="72.75" customHeight="1" x14ac:dyDescent="0.25">
      <c r="A2" s="60"/>
      <c r="B2" s="61" t="s">
        <v>38</v>
      </c>
      <c r="C2" s="61" t="s">
        <v>39</v>
      </c>
      <c r="D2" s="61" t="s">
        <v>10</v>
      </c>
      <c r="E2" s="61" t="s">
        <v>49</v>
      </c>
      <c r="F2" s="61" t="s">
        <v>9</v>
      </c>
      <c r="G2" s="61" t="s">
        <v>36</v>
      </c>
      <c r="H2" s="61" t="s">
        <v>35</v>
      </c>
      <c r="I2" s="62" t="s">
        <v>14</v>
      </c>
      <c r="J2" s="61" t="s">
        <v>34</v>
      </c>
      <c r="K2" s="62" t="s">
        <v>28</v>
      </c>
      <c r="L2" s="61" t="s">
        <v>40</v>
      </c>
      <c r="M2" s="65" t="s">
        <v>43</v>
      </c>
      <c r="N2" s="80"/>
    </row>
    <row r="3" spans="1:15" s="3" customFormat="1" x14ac:dyDescent="0.25">
      <c r="A3" s="2">
        <v>1</v>
      </c>
      <c r="B3" s="49"/>
      <c r="C3" s="49"/>
      <c r="D3" s="50"/>
      <c r="E3" s="36"/>
      <c r="F3" s="52"/>
      <c r="G3" s="35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6"/>
      <c r="M3" s="70"/>
      <c r="N3" s="3" t="s">
        <v>4</v>
      </c>
      <c r="O3" s="3" t="s">
        <v>4</v>
      </c>
    </row>
    <row r="4" spans="1:15" x14ac:dyDescent="0.25">
      <c r="A4" s="2">
        <v>2</v>
      </c>
      <c r="B4" s="49"/>
      <c r="C4" s="53"/>
      <c r="D4" s="50"/>
      <c r="E4" s="36"/>
      <c r="F4" s="52"/>
      <c r="G4" s="35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6"/>
      <c r="M4" s="70"/>
      <c r="N4" s="3" t="s">
        <v>53</v>
      </c>
      <c r="O4" s="3" t="s">
        <v>5</v>
      </c>
    </row>
    <row r="5" spans="1:15" x14ac:dyDescent="0.25">
      <c r="A5" s="2">
        <v>3</v>
      </c>
      <c r="B5" s="49"/>
      <c r="C5" s="53"/>
      <c r="D5" s="50"/>
      <c r="E5" s="36"/>
      <c r="F5" s="52"/>
      <c r="G5" s="35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6"/>
      <c r="M5" s="70"/>
      <c r="N5" s="3" t="s">
        <v>54</v>
      </c>
    </row>
    <row r="6" spans="1:15" x14ac:dyDescent="0.25">
      <c r="A6" s="2">
        <v>4</v>
      </c>
      <c r="B6" s="49"/>
      <c r="C6" s="53"/>
      <c r="D6" s="50"/>
      <c r="E6" s="36"/>
      <c r="F6" s="52"/>
      <c r="G6" s="35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6"/>
      <c r="M6" s="70"/>
      <c r="N6" s="5" t="s">
        <v>16</v>
      </c>
      <c r="O6" s="11" t="s">
        <v>17</v>
      </c>
    </row>
    <row r="7" spans="1:15" x14ac:dyDescent="0.25">
      <c r="A7" s="2">
        <v>5</v>
      </c>
      <c r="B7" s="49"/>
      <c r="C7" s="53"/>
      <c r="D7" s="50"/>
      <c r="E7" s="36"/>
      <c r="F7" s="52"/>
      <c r="G7" s="35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6"/>
      <c r="M7" s="70"/>
      <c r="N7" t="s">
        <v>13</v>
      </c>
      <c r="O7" s="15">
        <v>0</v>
      </c>
    </row>
    <row r="8" spans="1:15" x14ac:dyDescent="0.25">
      <c r="A8" s="2">
        <v>6</v>
      </c>
      <c r="B8" s="49"/>
      <c r="C8" s="53"/>
      <c r="D8" s="50"/>
      <c r="E8" s="36"/>
      <c r="F8" s="52"/>
      <c r="G8" s="35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6"/>
      <c r="M8" s="70"/>
      <c r="N8" s="17" t="s">
        <v>55</v>
      </c>
      <c r="O8" s="15">
        <v>1</v>
      </c>
    </row>
    <row r="9" spans="1:15" x14ac:dyDescent="0.25">
      <c r="A9" s="2">
        <v>7</v>
      </c>
      <c r="B9" s="49"/>
      <c r="C9" s="53"/>
      <c r="D9" s="50"/>
      <c r="E9" s="36"/>
      <c r="F9" s="52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56</v>
      </c>
      <c r="O9" s="15">
        <v>2</v>
      </c>
    </row>
    <row r="10" spans="1:15" x14ac:dyDescent="0.25">
      <c r="A10" s="2">
        <v>8</v>
      </c>
      <c r="B10" s="49"/>
      <c r="C10" s="53"/>
      <c r="D10" s="50"/>
      <c r="E10" s="36"/>
      <c r="F10" s="52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57</v>
      </c>
      <c r="O10" s="15">
        <v>3</v>
      </c>
    </row>
    <row r="11" spans="1:15" x14ac:dyDescent="0.25">
      <c r="A11" s="2">
        <v>9</v>
      </c>
      <c r="B11" s="54"/>
      <c r="C11" s="55"/>
      <c r="D11" s="56"/>
      <c r="E11" s="41"/>
      <c r="F11" s="57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58</v>
      </c>
      <c r="O11" s="15">
        <v>4</v>
      </c>
    </row>
    <row r="12" spans="1:15" x14ac:dyDescent="0.25">
      <c r="A12" s="2">
        <v>10</v>
      </c>
      <c r="B12" s="54"/>
      <c r="C12" s="55"/>
      <c r="D12" s="56"/>
      <c r="E12" s="41"/>
      <c r="F12" s="57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59</v>
      </c>
      <c r="O12" s="15">
        <v>5</v>
      </c>
    </row>
    <row r="13" spans="1:15" x14ac:dyDescent="0.25">
      <c r="A13" s="2">
        <v>11</v>
      </c>
      <c r="B13" s="54"/>
      <c r="C13" s="55"/>
      <c r="D13" s="56"/>
      <c r="E13" s="41"/>
      <c r="F13" s="57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60</v>
      </c>
      <c r="O13" s="15">
        <v>6</v>
      </c>
    </row>
    <row r="14" spans="1:15" x14ac:dyDescent="0.25">
      <c r="A14" s="2">
        <v>12</v>
      </c>
      <c r="B14" s="54"/>
      <c r="C14" s="55"/>
      <c r="D14" s="56"/>
      <c r="E14" s="41"/>
      <c r="F14" s="57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61</v>
      </c>
      <c r="O14" s="15">
        <v>7</v>
      </c>
    </row>
    <row r="15" spans="1:15" x14ac:dyDescent="0.25">
      <c r="A15" s="2">
        <v>13</v>
      </c>
      <c r="B15" s="54"/>
      <c r="C15" s="55"/>
      <c r="D15" s="56"/>
      <c r="E15" s="40"/>
      <c r="F15" s="57"/>
      <c r="G15" s="35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1"/>
      <c r="M15" s="72"/>
    </row>
    <row r="16" spans="1:15" x14ac:dyDescent="0.25">
      <c r="A16" s="2">
        <v>14</v>
      </c>
      <c r="B16" s="54"/>
      <c r="C16" s="55"/>
      <c r="D16" s="56"/>
      <c r="E16" s="40"/>
      <c r="F16" s="57"/>
      <c r="G16" s="35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1"/>
      <c r="M16" s="71"/>
      <c r="N16" t="s">
        <v>18</v>
      </c>
      <c r="O16" t="s">
        <v>25</v>
      </c>
    </row>
    <row r="17" spans="1:15" x14ac:dyDescent="0.25">
      <c r="A17" s="2">
        <v>15</v>
      </c>
      <c r="B17" s="54"/>
      <c r="C17" s="55"/>
      <c r="D17" s="56"/>
      <c r="E17" s="40"/>
      <c r="F17" s="57"/>
      <c r="G17" s="35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1"/>
      <c r="M17" s="71"/>
      <c r="N17" t="s">
        <v>15</v>
      </c>
      <c r="O17" s="17" t="s">
        <v>52</v>
      </c>
    </row>
    <row r="18" spans="1:15" x14ac:dyDescent="0.25">
      <c r="A18" s="2">
        <v>16</v>
      </c>
      <c r="B18" s="54"/>
      <c r="C18" s="55"/>
      <c r="D18" s="56"/>
      <c r="E18" s="40"/>
      <c r="F18" s="57"/>
      <c r="G18" s="35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1"/>
      <c r="M18" s="71"/>
      <c r="N18" s="17" t="s">
        <v>33</v>
      </c>
      <c r="O18" s="16" t="s">
        <v>29</v>
      </c>
    </row>
    <row r="19" spans="1:15" x14ac:dyDescent="0.25">
      <c r="A19" s="2">
        <v>17</v>
      </c>
      <c r="B19" s="54"/>
      <c r="C19" s="55"/>
      <c r="D19" s="56"/>
      <c r="E19" s="40"/>
      <c r="F19" s="57"/>
      <c r="G19" s="35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1"/>
      <c r="M19" s="71"/>
      <c r="N19" s="17"/>
      <c r="O19" t="s">
        <v>20</v>
      </c>
    </row>
    <row r="20" spans="1:15" x14ac:dyDescent="0.25">
      <c r="A20" s="2">
        <v>18</v>
      </c>
      <c r="B20" s="54"/>
      <c r="C20" s="55"/>
      <c r="D20" s="56"/>
      <c r="E20" s="40"/>
      <c r="F20" s="57"/>
      <c r="G20" s="35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1"/>
      <c r="M20" s="71"/>
      <c r="O20" t="s">
        <v>21</v>
      </c>
    </row>
    <row r="21" spans="1:15" x14ac:dyDescent="0.25">
      <c r="A21" s="2">
        <v>19</v>
      </c>
      <c r="B21" s="54"/>
      <c r="C21" s="55"/>
      <c r="D21" s="56"/>
      <c r="E21" s="40"/>
      <c r="F21" s="57"/>
      <c r="G21" s="35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1"/>
      <c r="M21" s="71"/>
      <c r="O21" t="s">
        <v>22</v>
      </c>
    </row>
    <row r="22" spans="1:15" x14ac:dyDescent="0.25">
      <c r="A22" s="2">
        <v>20</v>
      </c>
      <c r="B22" s="54"/>
      <c r="C22" s="55"/>
      <c r="D22" s="56"/>
      <c r="E22" s="40"/>
      <c r="F22" s="57"/>
      <c r="G22" s="35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1"/>
      <c r="M22" s="71"/>
      <c r="N22" s="29"/>
      <c r="O22" t="s">
        <v>23</v>
      </c>
    </row>
    <row r="23" spans="1:15" x14ac:dyDescent="0.25">
      <c r="A23" s="2">
        <v>21</v>
      </c>
      <c r="B23" s="54"/>
      <c r="C23" s="55"/>
      <c r="D23" s="56"/>
      <c r="E23" s="40"/>
      <c r="F23" s="57"/>
      <c r="G23" s="35" t="str">
        <f>IF(ISBLANK(D23),"",TRUNC(YEARFRAC(N1,D23)))</f>
        <v/>
      </c>
      <c r="H23" s="41"/>
      <c r="I23" s="45"/>
      <c r="J23" s="40"/>
      <c r="K23" s="40" t="e">
        <f>VLOOKUP(J23,N8:O15,2,FALSE)</f>
        <v>#N/A</v>
      </c>
      <c r="L23" s="41"/>
      <c r="M23" s="71"/>
      <c r="O23" s="16" t="s">
        <v>24</v>
      </c>
    </row>
    <row r="24" spans="1:15" x14ac:dyDescent="0.25">
      <c r="A24" s="2">
        <v>22</v>
      </c>
      <c r="B24" s="54"/>
      <c r="C24" s="55"/>
      <c r="D24" s="56"/>
      <c r="E24" s="40"/>
      <c r="F24" s="57"/>
      <c r="G24" s="35" t="str">
        <f>IF(ISBLANK(D24),"",TRUNC(YEARFRAC(N1,D24)))</f>
        <v/>
      </c>
      <c r="H24" s="41"/>
      <c r="I24" s="45"/>
      <c r="J24" s="40"/>
      <c r="K24" s="40" t="e">
        <f>VLOOKUP(J24,N8:O15,2,FALSE)</f>
        <v>#N/A</v>
      </c>
      <c r="L24" s="41"/>
      <c r="M24" s="71"/>
      <c r="O24" s="16" t="s">
        <v>24</v>
      </c>
    </row>
    <row r="25" spans="1:15" x14ac:dyDescent="0.25">
      <c r="A25" s="2">
        <v>23</v>
      </c>
      <c r="B25" s="54"/>
      <c r="C25" s="55"/>
      <c r="D25" s="56"/>
      <c r="E25" s="40"/>
      <c r="F25" s="57"/>
      <c r="G25" s="35" t="str">
        <f>IF(ISBLANK(D25),"",TRUNC(YEARFRAC(N1,D25)))</f>
        <v/>
      </c>
      <c r="H25" s="41"/>
      <c r="I25" s="45"/>
      <c r="J25" s="40"/>
      <c r="K25" s="40" t="e">
        <f>VLOOKUP(J25,N8:O15,2,FALSE)</f>
        <v>#N/A</v>
      </c>
      <c r="L25" s="41"/>
      <c r="M25" s="71"/>
    </row>
    <row r="26" spans="1:15" x14ac:dyDescent="0.25">
      <c r="A26" s="2">
        <v>24</v>
      </c>
      <c r="B26" s="54"/>
      <c r="C26" s="55"/>
      <c r="D26" s="56"/>
      <c r="E26" s="40"/>
      <c r="F26" s="57"/>
      <c r="G26" s="35" t="str">
        <f>IF(ISBLANK(D26),"",TRUNC(YEARFRAC(N1,D26)))</f>
        <v/>
      </c>
      <c r="H26" s="41"/>
      <c r="I26" s="45"/>
      <c r="J26" s="40"/>
      <c r="K26" s="40" t="e">
        <f>VLOOKUP(J26,N8:O15,2,FALSE)</f>
        <v>#N/A</v>
      </c>
      <c r="L26" s="41"/>
      <c r="M26" s="71"/>
    </row>
    <row r="27" spans="1:15" s="27" customFormat="1" ht="94.95" customHeight="1" thickBot="1" x14ac:dyDescent="0.3">
      <c r="A27" s="24"/>
      <c r="B27" s="18">
        <f>COUNTA(B3:B26)</f>
        <v>0</v>
      </c>
      <c r="C27" s="18" t="str">
        <f>IF((COUNTA(B3:B26)&lt;8),"Below Minimum Number (ISA By-Law 1245)","Minimum Team Number Met (ISA By-Law 1245)")</f>
        <v>Below Minimum Number (ISA By-Law 1245)</v>
      </c>
      <c r="D27" s="25" t="str">
        <f>IF(COUNTA(B3:B26)&lt;&gt;COUNTA(D3:D26),"Must enter all DOB","All DOB Entered")</f>
        <v>All DOB Entered</v>
      </c>
      <c r="E27" s="19" t="str">
        <f>IF(COUNTA(B3:B26)&lt;&gt;COUNTA(E3:E26),"All team members must belong to the same ISA Member (ISA By-Law 1204)","All ISA Member Numbers Entered")</f>
        <v>All ISA Member Numbers Entered</v>
      </c>
      <c r="F27" s="19" t="str">
        <f>IF(COUNTA(B3:B26)&lt;&gt;COUNTA(F3:F26),"Must enter all POA","All POA Entered")</f>
        <v>All POA Entered</v>
      </c>
      <c r="G27" s="31" t="s">
        <v>19</v>
      </c>
      <c r="H27" s="18" t="str">
        <f>IF(COUNTIF(H3:H26,"Perm Res")+COUNTIF(H3:H22,"Temp Visa")&gt;((B27)*0.5),"Citizenship incorrect. At least 50% must be Australian Citizens (ISA By-Law 1203.2)", IF(COUNTIF(H3:H22,"Temp Visa")&gt;(COUNTA(B3:B26)*0.25),"Citizenship incorrect. Maximum 25% may not have permanent residency (ISA By-Law 1203.2)", IF(COUNTIF(H3:H26,"Perm Res")+COUNTIF(H3:H26,"Temp Visa")&gt;(COUNTA(B3:B26)*0.25),"Due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7" s="19" t="s">
        <v>80</v>
      </c>
      <c r="J27" s="31" t="s">
        <v>30</v>
      </c>
      <c r="K27" s="30"/>
      <c r="L27" s="18" t="str">
        <f>IF((COUNTIF(L3:L22,"Yes")&gt;2),"Team ineligible. Maximum of 2 crossover skaters permitted.","Team Eligible")</f>
        <v>Team Eligible</v>
      </c>
      <c r="M27" s="73" t="str">
        <f>IF(COUNTA(L3:L26)&gt;COUNTA(M3:M26),"Must give name and division of other team(s).","")</f>
        <v/>
      </c>
    </row>
    <row r="28" spans="1:15" ht="13.8" thickTop="1" x14ac:dyDescent="0.25">
      <c r="N28" s="26"/>
    </row>
    <row r="29" spans="1:15" x14ac:dyDescent="0.25">
      <c r="A29" s="4" t="s">
        <v>11</v>
      </c>
      <c r="K29" s="12"/>
      <c r="L29" s="9"/>
    </row>
    <row r="30" spans="1:15" ht="15" customHeight="1" x14ac:dyDescent="0.25">
      <c r="A30" s="4" t="s">
        <v>31</v>
      </c>
      <c r="D30" s="7"/>
      <c r="E30" s="7"/>
      <c r="F30" s="7"/>
      <c r="G30" s="20"/>
      <c r="H30" s="1" t="s">
        <v>6</v>
      </c>
      <c r="I30" s="22"/>
      <c r="J30" s="7"/>
      <c r="K30" s="13"/>
      <c r="L30" s="75"/>
      <c r="M30" s="7"/>
    </row>
    <row r="31" spans="1:15" s="5" customFormat="1" ht="15" customHeight="1" x14ac:dyDescent="0.25">
      <c r="A31" s="5" t="s">
        <v>32</v>
      </c>
      <c r="D31" s="8"/>
      <c r="E31" s="8"/>
      <c r="F31" s="8"/>
      <c r="G31" s="21"/>
      <c r="H31" s="1" t="s">
        <v>6</v>
      </c>
      <c r="I31" s="23"/>
      <c r="J31" s="8"/>
      <c r="K31" s="14"/>
      <c r="L31" s="76"/>
      <c r="M31" s="8"/>
      <c r="N31"/>
    </row>
    <row r="32" spans="1:15" x14ac:dyDescent="0.25">
      <c r="D32" s="10"/>
      <c r="E32" s="10"/>
      <c r="F32" s="10"/>
      <c r="N32" s="5"/>
    </row>
  </sheetData>
  <sheetProtection algorithmName="SHA-512" hashValue="epEZcb+DHEx7fQQfA9C9No2MzsujXR4IYKvQnU5E5Wyi2AXRphOxOCCg0Z+4t0IL+BbIfySaMppWp/jo5rheYQ==" saltValue="AJeJZcEL4Kk0W3oQh+0ZqQ==" spinCount="100000" sheet="1" selectLockedCells="1" sort="0"/>
  <mergeCells count="1">
    <mergeCell ref="B1:I1"/>
  </mergeCells>
  <phoneticPr fontId="0" type="noConversion"/>
  <conditionalFormatting sqref="B27">
    <cfRule type="cellIs" dxfId="69" priority="42" stopIfTrue="1" operator="greaterThanOrEqual">
      <formula>8</formula>
    </cfRule>
    <cfRule type="cellIs" dxfId="68" priority="41" stopIfTrue="1" operator="lessThan">
      <formula>8</formula>
    </cfRule>
  </conditionalFormatting>
  <conditionalFormatting sqref="C27">
    <cfRule type="cellIs" dxfId="67" priority="39" stopIfTrue="1" operator="greaterThanOrEqual">
      <formula>"Minimum Team Number Met"</formula>
    </cfRule>
    <cfRule type="cellIs" dxfId="66" priority="40" stopIfTrue="1" operator="notEqual">
      <formula>"Minimum Team Number Met"</formula>
    </cfRule>
  </conditionalFormatting>
  <conditionalFormatting sqref="D27">
    <cfRule type="cellIs" dxfId="65" priority="47" stopIfTrue="1" operator="equal">
      <formula>"All DOB Entered"</formula>
    </cfRule>
    <cfRule type="cellIs" dxfId="64" priority="46" stopIfTrue="1" operator="equal">
      <formula>"Must enter all DOB"</formula>
    </cfRule>
  </conditionalFormatting>
  <conditionalFormatting sqref="E27">
    <cfRule type="cellIs" dxfId="63" priority="49" stopIfTrue="1" operator="equal">
      <formula>"All ISA Member Numbers Entered"</formula>
    </cfRule>
    <cfRule type="cellIs" dxfId="62" priority="48" stopIfTrue="1" operator="equal">
      <formula>"All team members must belong to the same ISA Member (ISA By-Law 1204)"</formula>
    </cfRule>
  </conditionalFormatting>
  <conditionalFormatting sqref="F27">
    <cfRule type="cellIs" dxfId="61" priority="51" stopIfTrue="1" operator="equal">
      <formula>"All POA Entered"</formula>
    </cfRule>
    <cfRule type="cellIs" dxfId="60" priority="50" stopIfTrue="1" operator="equal">
      <formula>"Must enter all POA"</formula>
    </cfRule>
  </conditionalFormatting>
  <conditionalFormatting sqref="G3:G26">
    <cfRule type="cellIs" dxfId="59" priority="2" stopIfTrue="1" operator="lessThan">
      <formula>15</formula>
    </cfRule>
    <cfRule type="cellIs" dxfId="58" priority="3" stopIfTrue="1" operator="greaterThanOrEqual">
      <formula>15</formula>
    </cfRule>
  </conditionalFormatting>
  <conditionalFormatting sqref="G27">
    <cfRule type="cellIs" dxfId="57" priority="44" stopIfTrue="1" operator="equal">
      <formula>"Team Composition Ineligible (ISA AGM 2008)"</formula>
    </cfRule>
    <cfRule type="cellIs" dxfId="56" priority="43" stopIfTrue="1" operator="equal">
      <formula>"Team Composition Eligible (ISA AGM 2008)"</formula>
    </cfRule>
  </conditionalFormatting>
  <conditionalFormatting sqref="H3:H26">
    <cfRule type="cellIs" dxfId="55" priority="54" stopIfTrue="1" operator="equal">
      <formula>"yes"</formula>
    </cfRule>
    <cfRule type="cellIs" dxfId="54" priority="53" stopIfTrue="1" operator="notEqual">
      <formula>"Yes"</formula>
    </cfRule>
  </conditionalFormatting>
  <conditionalFormatting sqref="H27">
    <cfRule type="cellIs" dxfId="53" priority="1" operator="equal">
      <formula>"Citizenship incorrect. Maximum 25% may not have permanent residency (ISA By-Law 1203.2)"</formula>
    </cfRule>
    <cfRule type="cellIs" dxfId="52" priority="55" stopIfTrue="1" operator="equal">
      <formula>"Citizenship percentage correct for international competition (ISU Rule 109.2d)"</formula>
    </cfRule>
    <cfRule type="cellIs" dxfId="51" priority="56" stopIfTrue="1" operator="equal">
      <formula>"Citizenship incorrect. At least 50% must be Australian Citizens (ISA By-Law 1203.2)"</formula>
    </cfRule>
  </conditionalFormatting>
  <conditionalFormatting sqref="I3:I26">
    <cfRule type="cellIs" dxfId="50" priority="6" operator="equal">
      <formula>"Not required"</formula>
    </cfRule>
    <cfRule type="cellIs" dxfId="49" priority="11" stopIfTrue="1" operator="greaterThanOrEqual">
      <formula>15</formula>
    </cfRule>
    <cfRule type="cellIs" dxfId="48" priority="10" stopIfTrue="1" operator="lessThan">
      <formula>15</formula>
    </cfRule>
    <cfRule type="cellIs" dxfId="47" priority="9" operator="equal">
      <formula>"Application made"</formula>
    </cfRule>
    <cfRule type="cellIs" dxfId="46" priority="8" operator="equal">
      <formula>"No application made"</formula>
    </cfRule>
    <cfRule type="cellIs" dxfId="45" priority="7" operator="equal">
      <formula>"Clearance received"</formula>
    </cfRule>
  </conditionalFormatting>
  <conditionalFormatting sqref="I3:J26 L3:L26">
    <cfRule type="cellIs" dxfId="44" priority="57" stopIfTrue="1" operator="equal">
      <formula>#REF!</formula>
    </cfRule>
    <cfRule type="cellIs" dxfId="43" priority="58" stopIfTrue="1" operator="equal">
      <formula>#REF!</formula>
    </cfRule>
    <cfRule type="cellIs" dxfId="42" priority="59" stopIfTrue="1" operator="equal">
      <formula>#REF!</formula>
    </cfRule>
  </conditionalFormatting>
  <conditionalFormatting sqref="J3:J26 L3:L26">
    <cfRule type="cellIs" dxfId="41" priority="34" stopIfTrue="1" operator="equal">
      <formula>#REF!</formula>
    </cfRule>
    <cfRule type="cellIs" dxfId="40" priority="35" stopIfTrue="1" operator="equal">
      <formula>#REF!</formula>
    </cfRule>
  </conditionalFormatting>
  <conditionalFormatting sqref="J27">
    <cfRule type="cellIs" dxfId="39" priority="30" stopIfTrue="1" operator="equal">
      <formula>"Test levels correct. Team eligible."</formula>
    </cfRule>
  </conditionalFormatting>
  <conditionalFormatting sqref="J27:K27">
    <cfRule type="cellIs" dxfId="38" priority="36" stopIfTrue="1" operator="equal">
      <formula>"ISU Member or ISA Permission Required"</formula>
    </cfRule>
  </conditionalFormatting>
  <conditionalFormatting sqref="L3:L26 J3:J26">
    <cfRule type="cellIs" dxfId="37" priority="33" stopIfTrue="1" operator="equal">
      <formula>#REF!</formula>
    </cfRule>
  </conditionalFormatting>
  <conditionalFormatting sqref="L3:L26">
    <cfRule type="cellIs" dxfId="36" priority="28" stopIfTrue="1" operator="equal">
      <formula>#REF!</formula>
    </cfRule>
    <cfRule type="cellIs" dxfId="35" priority="27" stopIfTrue="1" operator="equal">
      <formula>#REF!</formula>
    </cfRule>
    <cfRule type="cellIs" dxfId="34" priority="26" stopIfTrue="1" operator="equal">
      <formula>#REF!</formula>
    </cfRule>
  </conditionalFormatting>
  <conditionalFormatting sqref="L27">
    <cfRule type="cellIs" dxfId="33" priority="4" operator="equal">
      <formula>"Team Eligible"</formula>
    </cfRule>
    <cfRule type="cellIs" dxfId="32" priority="5" operator="notEqual">
      <formula>"Team Eligible"</formula>
    </cfRule>
  </conditionalFormatting>
  <conditionalFormatting sqref="M27">
    <cfRule type="cellIs" dxfId="31" priority="52" stopIfTrue="1" operator="equal">
      <formula>"Must give name and division of other team(s)."</formula>
    </cfRule>
  </conditionalFormatting>
  <dataValidations xWindow="309" yWindow="289" count="8">
    <dataValidation type="date" allowBlank="1" showInputMessage="1" showErrorMessage="1" prompt="dd/mm/yyyy" sqref="D3:D26" xr:uid="{00000000-0002-0000-0400-000000000000}">
      <formula1>1</formula1>
      <formula2>73051</formula2>
    </dataValidation>
    <dataValidation allowBlank="1" showInputMessage="1" showErrorMessage="1" prompt="yyyy_x000a_" sqref="N1" xr:uid="{BA804E19-830F-4D02-8D4D-04E474AA121A}"/>
    <dataValidation allowBlank="1" showInputMessage="1" showErrorMessage="1" prompt="Give team names and categories S, J, N, A or O in brackets_x000a_Eg Knightmoves (S)_x000a_" sqref="M3:M15 M17:M26 M16" xr:uid="{00000000-0002-0000-0400-000002000000}"/>
    <dataValidation type="list" allowBlank="1" showInputMessage="1" showErrorMessage="1" prompt="_x000a_" sqref="H3:H26" xr:uid="{00000000-0002-0000-0400-000003000000}">
      <formula1>$N$3:$N$5</formula1>
    </dataValidation>
    <dataValidation type="list" allowBlank="1" showInputMessage="1" showErrorMessage="1" prompt="Put Yes or leave blank if No." sqref="L3:L26" xr:uid="{00000000-0002-0000-0400-000004000000}">
      <formula1>$N$3</formula1>
    </dataValidation>
    <dataValidation type="list" allowBlank="1" showInputMessage="1" showErrorMessage="1" prompt="Choose highest level or equivalant" sqref="J3:J26" xr:uid="{00000000-0002-0000-0400-000005000000}">
      <formula1>$N$8:$N$15</formula1>
    </dataValidation>
    <dataValidation type="list" allowBlank="1" showInputMessage="1" showErrorMessage="1" prompt="If not Australian citizen, clearance application must be lodged. NO EXCEPTIONS." sqref="I3:I26" xr:uid="{00000000-0002-0000-0400-000007000000}">
      <formula1>$N$16:$N$18</formula1>
    </dataValidation>
    <dataValidation type="list" allowBlank="1" showInputMessage="1" showErrorMessage="1" sqref="M1" xr:uid="{66527B48-5167-445E-92BE-748096688C71}">
      <formula1>$O$16:$O$23</formula1>
    </dataValidation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O32"/>
  <sheetViews>
    <sheetView tabSelected="1" zoomScaleNormal="100" workbookViewId="0">
      <pane xSplit="3" ySplit="2" topLeftCell="D13" activePane="bottomRight" state="frozenSplit"/>
      <selection activeCell="Q23" sqref="Q23"/>
      <selection pane="topRight" activeCell="Q23" sqref="Q23"/>
      <selection pane="bottomLeft" activeCell="Q23" sqref="Q23"/>
      <selection pane="bottomRight" activeCell="E24" sqref="E24"/>
    </sheetView>
  </sheetViews>
  <sheetFormatPr defaultRowHeight="13.2" x14ac:dyDescent="0.25"/>
  <cols>
    <col min="1" max="1" width="5.6640625" style="3" customWidth="1"/>
    <col min="2" max="2" width="18.6640625" style="3" customWidth="1"/>
    <col min="3" max="3" width="18.6640625" customWidth="1"/>
    <col min="4" max="4" width="11.44140625" bestFit="1" customWidth="1"/>
    <col min="5" max="8" width="11.6640625" customWidth="1"/>
    <col min="9" max="9" width="18.6640625" customWidth="1"/>
    <col min="10" max="10" width="24.6640625" customWidth="1"/>
    <col min="11" max="11" width="8.5546875" hidden="1" customWidth="1"/>
    <col min="12" max="12" width="24.6640625" style="3" customWidth="1"/>
    <col min="13" max="13" width="24.6640625" hidden="1" customWidth="1"/>
    <col min="14" max="14" width="30" hidden="1" customWidth="1"/>
    <col min="15" max="15" width="9.109375" hidden="1" customWidth="1"/>
    <col min="16" max="16" width="18.44140625" customWidth="1"/>
  </cols>
  <sheetData>
    <row r="1" spans="1:15" s="1" customFormat="1" ht="14.4" thickTop="1" thickBot="1" x14ac:dyDescent="0.3">
      <c r="A1" s="90" t="s">
        <v>3</v>
      </c>
      <c r="B1" s="142"/>
      <c r="C1" s="146"/>
      <c r="D1" s="146"/>
      <c r="E1" s="146"/>
      <c r="F1" s="146"/>
      <c r="G1" s="146"/>
      <c r="H1" s="146"/>
      <c r="I1" s="144"/>
      <c r="J1" s="94" t="s">
        <v>63</v>
      </c>
      <c r="K1" s="95"/>
      <c r="L1" s="94" t="s">
        <v>50</v>
      </c>
      <c r="M1" s="136"/>
      <c r="N1" s="79">
        <v>45838</v>
      </c>
    </row>
    <row r="2" spans="1:15" s="28" customFormat="1" ht="72.75" customHeight="1" x14ac:dyDescent="0.25">
      <c r="A2" s="91"/>
      <c r="B2" s="88"/>
      <c r="C2" s="88" t="s">
        <v>39</v>
      </c>
      <c r="D2" s="88" t="s">
        <v>10</v>
      </c>
      <c r="E2" s="88" t="s">
        <v>49</v>
      </c>
      <c r="F2" s="88" t="s">
        <v>9</v>
      </c>
      <c r="G2" s="88" t="s">
        <v>36</v>
      </c>
      <c r="H2" s="88" t="s">
        <v>62</v>
      </c>
      <c r="I2" s="92" t="s">
        <v>14</v>
      </c>
      <c r="J2" s="88" t="s">
        <v>34</v>
      </c>
      <c r="K2" s="92" t="s">
        <v>28</v>
      </c>
      <c r="L2" s="93" t="s">
        <v>48</v>
      </c>
      <c r="M2" s="137" t="s">
        <v>51</v>
      </c>
      <c r="N2" s="80"/>
    </row>
    <row r="3" spans="1:15" s="3" customFormat="1" x14ac:dyDescent="0.25">
      <c r="A3" s="82">
        <v>1</v>
      </c>
      <c r="B3" s="49"/>
      <c r="C3" s="49"/>
      <c r="D3" s="50"/>
      <c r="E3" s="51"/>
      <c r="F3" s="52"/>
      <c r="G3" s="35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77"/>
      <c r="M3" s="138"/>
      <c r="N3" s="3" t="s">
        <v>4</v>
      </c>
      <c r="O3" s="3" t="s">
        <v>4</v>
      </c>
    </row>
    <row r="4" spans="1:15" x14ac:dyDescent="0.25">
      <c r="A4" s="82">
        <v>2</v>
      </c>
      <c r="B4" s="49"/>
      <c r="C4" s="53"/>
      <c r="D4" s="50"/>
      <c r="E4" s="36"/>
      <c r="F4" s="52"/>
      <c r="G4" s="35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77"/>
      <c r="M4" s="138"/>
      <c r="N4" s="3" t="s">
        <v>53</v>
      </c>
      <c r="O4" s="3" t="s">
        <v>5</v>
      </c>
    </row>
    <row r="5" spans="1:15" x14ac:dyDescent="0.25">
      <c r="A5" s="82">
        <v>3</v>
      </c>
      <c r="B5" s="49"/>
      <c r="C5" s="53"/>
      <c r="D5" s="50"/>
      <c r="E5" s="36"/>
      <c r="F5" s="52"/>
      <c r="G5" s="35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77"/>
      <c r="M5" s="138"/>
      <c r="N5" s="3" t="s">
        <v>54</v>
      </c>
    </row>
    <row r="6" spans="1:15" x14ac:dyDescent="0.25">
      <c r="A6" s="82">
        <v>4</v>
      </c>
      <c r="B6" s="49"/>
      <c r="C6" s="53"/>
      <c r="D6" s="50"/>
      <c r="E6" s="36"/>
      <c r="F6" s="52"/>
      <c r="G6" s="35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77"/>
      <c r="M6" s="138"/>
      <c r="N6" s="5" t="s">
        <v>16</v>
      </c>
      <c r="O6" s="11" t="s">
        <v>17</v>
      </c>
    </row>
    <row r="7" spans="1:15" x14ac:dyDescent="0.25">
      <c r="A7" s="82">
        <v>5</v>
      </c>
      <c r="B7" s="49"/>
      <c r="C7" s="53"/>
      <c r="D7" s="50"/>
      <c r="E7" s="36"/>
      <c r="F7" s="52"/>
      <c r="G7" s="35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77"/>
      <c r="M7" s="138"/>
      <c r="N7" t="s">
        <v>13</v>
      </c>
      <c r="O7" s="15">
        <v>0</v>
      </c>
    </row>
    <row r="8" spans="1:15" x14ac:dyDescent="0.25">
      <c r="A8" s="82">
        <v>6</v>
      </c>
      <c r="B8" s="49"/>
      <c r="C8" s="53"/>
      <c r="D8" s="50"/>
      <c r="E8" s="36"/>
      <c r="F8" s="52"/>
      <c r="G8" s="35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77"/>
      <c r="M8" s="138"/>
      <c r="N8" s="17" t="s">
        <v>55</v>
      </c>
      <c r="O8" s="15">
        <v>1</v>
      </c>
    </row>
    <row r="9" spans="1:15" x14ac:dyDescent="0.25">
      <c r="A9" s="82">
        <v>7</v>
      </c>
      <c r="B9" s="49"/>
      <c r="C9" s="53"/>
      <c r="D9" s="50"/>
      <c r="E9" s="36"/>
      <c r="F9" s="52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77"/>
      <c r="M9" s="138"/>
      <c r="N9" t="s">
        <v>56</v>
      </c>
      <c r="O9" s="15">
        <v>2</v>
      </c>
    </row>
    <row r="10" spans="1:15" x14ac:dyDescent="0.25">
      <c r="A10" s="82">
        <v>8</v>
      </c>
      <c r="B10" s="49"/>
      <c r="C10" s="53"/>
      <c r="D10" s="50"/>
      <c r="E10" s="36"/>
      <c r="F10" s="52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77"/>
      <c r="M10" s="138"/>
      <c r="N10" s="17" t="s">
        <v>57</v>
      </c>
      <c r="O10" s="15">
        <v>3</v>
      </c>
    </row>
    <row r="11" spans="1:15" x14ac:dyDescent="0.25">
      <c r="A11" s="82">
        <v>9</v>
      </c>
      <c r="B11" s="54"/>
      <c r="C11" s="55"/>
      <c r="D11" s="56"/>
      <c r="E11" s="41"/>
      <c r="F11" s="57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78"/>
      <c r="M11" s="139"/>
      <c r="N11" s="17" t="s">
        <v>58</v>
      </c>
      <c r="O11" s="15">
        <v>4</v>
      </c>
    </row>
    <row r="12" spans="1:15" x14ac:dyDescent="0.25">
      <c r="A12" s="82">
        <v>10</v>
      </c>
      <c r="B12" s="54"/>
      <c r="C12" s="55"/>
      <c r="D12" s="56"/>
      <c r="E12" s="41"/>
      <c r="F12" s="57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78"/>
      <c r="M12" s="139"/>
      <c r="N12" s="17" t="s">
        <v>59</v>
      </c>
      <c r="O12" s="15">
        <v>5</v>
      </c>
    </row>
    <row r="13" spans="1:15" x14ac:dyDescent="0.25">
      <c r="A13" s="82">
        <v>11</v>
      </c>
      <c r="B13" s="54"/>
      <c r="C13" s="55"/>
      <c r="D13" s="56"/>
      <c r="E13" s="41"/>
      <c r="F13" s="57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78"/>
      <c r="M13" s="139"/>
      <c r="N13" s="17" t="s">
        <v>60</v>
      </c>
      <c r="O13" s="15">
        <v>6</v>
      </c>
    </row>
    <row r="14" spans="1:15" x14ac:dyDescent="0.25">
      <c r="A14" s="82">
        <v>12</v>
      </c>
      <c r="B14" s="54"/>
      <c r="C14" s="55"/>
      <c r="D14" s="56"/>
      <c r="E14" s="41"/>
      <c r="F14" s="57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78"/>
      <c r="M14" s="139"/>
      <c r="N14" s="17" t="s">
        <v>61</v>
      </c>
      <c r="O14" s="15">
        <v>7</v>
      </c>
    </row>
    <row r="15" spans="1:15" x14ac:dyDescent="0.25">
      <c r="A15" s="82">
        <v>13</v>
      </c>
      <c r="B15" s="54"/>
      <c r="C15" s="55"/>
      <c r="D15" s="56"/>
      <c r="E15" s="40"/>
      <c r="F15" s="57"/>
      <c r="G15" s="35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78"/>
      <c r="M15" s="140"/>
    </row>
    <row r="16" spans="1:15" x14ac:dyDescent="0.25">
      <c r="A16" s="82">
        <v>14</v>
      </c>
      <c r="B16" s="54"/>
      <c r="C16" s="55"/>
      <c r="D16" s="56"/>
      <c r="E16" s="40"/>
      <c r="F16" s="57"/>
      <c r="G16" s="35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78"/>
      <c r="M16" s="139"/>
      <c r="N16" t="s">
        <v>18</v>
      </c>
      <c r="O16" t="s">
        <v>25</v>
      </c>
    </row>
    <row r="17" spans="1:15" x14ac:dyDescent="0.25">
      <c r="A17" s="82">
        <v>15</v>
      </c>
      <c r="B17" s="54"/>
      <c r="C17" s="55"/>
      <c r="D17" s="56"/>
      <c r="E17" s="40"/>
      <c r="F17" s="57"/>
      <c r="G17" s="35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78"/>
      <c r="M17" s="139"/>
      <c r="N17" t="s">
        <v>15</v>
      </c>
      <c r="O17" s="17" t="s">
        <v>52</v>
      </c>
    </row>
    <row r="18" spans="1:15" x14ac:dyDescent="0.25">
      <c r="A18" s="82">
        <v>16</v>
      </c>
      <c r="B18" s="54"/>
      <c r="C18" s="55"/>
      <c r="D18" s="56"/>
      <c r="E18" s="40"/>
      <c r="F18" s="57"/>
      <c r="G18" s="35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78"/>
      <c r="M18" s="139"/>
      <c r="N18" s="17" t="s">
        <v>33</v>
      </c>
      <c r="O18" s="16" t="s">
        <v>29</v>
      </c>
    </row>
    <row r="19" spans="1:15" x14ac:dyDescent="0.25">
      <c r="A19" s="82">
        <v>17</v>
      </c>
      <c r="B19" s="54"/>
      <c r="C19" s="55"/>
      <c r="D19" s="56"/>
      <c r="E19" s="40"/>
      <c r="F19" s="57"/>
      <c r="G19" s="35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78"/>
      <c r="M19" s="139"/>
      <c r="N19" s="17"/>
      <c r="O19" t="s">
        <v>20</v>
      </c>
    </row>
    <row r="20" spans="1:15" x14ac:dyDescent="0.25">
      <c r="A20" s="82">
        <v>18</v>
      </c>
      <c r="B20" s="54"/>
      <c r="C20" s="55"/>
      <c r="D20" s="56"/>
      <c r="E20" s="40"/>
      <c r="F20" s="57"/>
      <c r="G20" s="35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78"/>
      <c r="M20" s="139"/>
      <c r="O20" t="s">
        <v>21</v>
      </c>
    </row>
    <row r="21" spans="1:15" x14ac:dyDescent="0.25">
      <c r="A21" s="82">
        <v>19</v>
      </c>
      <c r="B21" s="54"/>
      <c r="C21" s="55"/>
      <c r="D21" s="56"/>
      <c r="E21" s="40"/>
      <c r="F21" s="57"/>
      <c r="G21" s="35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78"/>
      <c r="M21" s="139"/>
      <c r="O21" t="s">
        <v>22</v>
      </c>
    </row>
    <row r="22" spans="1:15" x14ac:dyDescent="0.25">
      <c r="A22" s="82">
        <v>20</v>
      </c>
      <c r="B22" s="54"/>
      <c r="C22" s="55"/>
      <c r="D22" s="56"/>
      <c r="E22" s="40"/>
      <c r="F22" s="57"/>
      <c r="G22" s="35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78"/>
      <c r="M22" s="139"/>
      <c r="N22" s="29"/>
      <c r="O22" t="s">
        <v>23</v>
      </c>
    </row>
    <row r="23" spans="1:15" x14ac:dyDescent="0.25">
      <c r="A23" s="82">
        <v>21</v>
      </c>
      <c r="B23" s="54"/>
      <c r="C23" s="55"/>
      <c r="D23" s="56"/>
      <c r="E23" s="40"/>
      <c r="F23" s="57"/>
      <c r="G23" s="35" t="str">
        <f>IF(ISBLANK(D23),"",TRUNC(YEARFRAC(N1,D23)))</f>
        <v/>
      </c>
      <c r="H23" s="41"/>
      <c r="I23" s="45"/>
      <c r="J23" s="40"/>
      <c r="K23" s="40" t="e">
        <f>VLOOKUP(J23,N8:O15,2,FALSE)</f>
        <v>#N/A</v>
      </c>
      <c r="L23" s="78"/>
      <c r="M23" s="139"/>
      <c r="O23" s="16" t="s">
        <v>24</v>
      </c>
    </row>
    <row r="24" spans="1:15" x14ac:dyDescent="0.25">
      <c r="A24" s="82">
        <v>22</v>
      </c>
      <c r="B24" s="54"/>
      <c r="C24" s="55"/>
      <c r="D24" s="56"/>
      <c r="E24" s="40"/>
      <c r="F24" s="57"/>
      <c r="G24" s="35" t="str">
        <f>IF(ISBLANK(D24),"",TRUNC(YEARFRAC(N1,D24)))</f>
        <v/>
      </c>
      <c r="H24" s="41"/>
      <c r="I24" s="45"/>
      <c r="J24" s="40"/>
      <c r="K24" s="40" t="e">
        <f>VLOOKUP(J24,N8:O15,2,FALSE)</f>
        <v>#N/A</v>
      </c>
      <c r="L24" s="78"/>
      <c r="M24" s="139"/>
      <c r="O24" s="16" t="s">
        <v>24</v>
      </c>
    </row>
    <row r="25" spans="1:15" x14ac:dyDescent="0.25">
      <c r="A25" s="82">
        <v>23</v>
      </c>
      <c r="B25" s="54"/>
      <c r="C25" s="55"/>
      <c r="D25" s="56"/>
      <c r="E25" s="40"/>
      <c r="F25" s="57"/>
      <c r="G25" s="35" t="str">
        <f>IF(ISBLANK(D25),"",TRUNC(YEARFRAC(N1,D25)))</f>
        <v/>
      </c>
      <c r="H25" s="41"/>
      <c r="I25" s="45"/>
      <c r="J25" s="40"/>
      <c r="K25" s="40" t="e">
        <f>VLOOKUP(J25,N8:O15,2,FALSE)</f>
        <v>#N/A</v>
      </c>
      <c r="L25" s="78"/>
      <c r="M25" s="139"/>
    </row>
    <row r="26" spans="1:15" x14ac:dyDescent="0.25">
      <c r="A26" s="82">
        <v>24</v>
      </c>
      <c r="B26" s="54"/>
      <c r="C26" s="55"/>
      <c r="D26" s="56"/>
      <c r="E26" s="40"/>
      <c r="F26" s="57"/>
      <c r="G26" s="35" t="str">
        <f>IF(ISBLANK(D26),"",TRUNC(YEARFRAC(N1,D26)))</f>
        <v/>
      </c>
      <c r="H26" s="41"/>
      <c r="I26" s="45"/>
      <c r="J26" s="40"/>
      <c r="K26" s="40" t="e">
        <f>VLOOKUP(J26,N8:O15,2,FALSE)</f>
        <v>#N/A</v>
      </c>
      <c r="L26" s="78"/>
      <c r="M26" s="139"/>
    </row>
    <row r="27" spans="1:15" s="27" customFormat="1" ht="94.95" customHeight="1" thickBot="1" x14ac:dyDescent="0.3">
      <c r="A27" s="97"/>
      <c r="B27" s="83">
        <f>COUNTA(B3:B26)</f>
        <v>0</v>
      </c>
      <c r="C27" s="83" t="str">
        <f>IF((COUNTA(B3:B26)&lt;8),"Below Minimum Number (ISA By-Law 1246)","Minimum team number met (ISA By-Law 1246)")</f>
        <v>Below Minimum Number (ISA By-Law 1246)</v>
      </c>
      <c r="D27" s="84" t="str">
        <f>IF(COUNTA(B3:B26)&lt;&gt;COUNTA(D3:D26),"Must enter all DOB","All DOB Entered")</f>
        <v>All DOB Entered</v>
      </c>
      <c r="E27" s="85" t="str">
        <f>IF(COUNTA(B3:B22)&lt;&gt;COUNTA(E3:E22),"All team members must belong to the same ISA Member (ISA By-Law 1204)","All ISA Member Numbers Entered")</f>
        <v>All ISA Member Numbers Entered</v>
      </c>
      <c r="F27" s="85" t="str">
        <f>IF(COUNTA(B3:B26)&lt;&gt;COUNTA(F3:F26),"Must enter all POA","All POA Entered")</f>
        <v>All POA Entered</v>
      </c>
      <c r="G27" s="83" t="str">
        <f>IF(COUNTIF(G3:G26,"&lt;18"),"Team ineligible. All members must be at least 18 years. (ISA Rule 1245)","Ages correct. Team eligible")</f>
        <v>Ages correct. Team eligible</v>
      </c>
      <c r="H27" s="83" t="str">
        <f>IF(COUNTIF(H3:H26,"Perm Res")+COUNTIF(H3:H22,"Temp Visa")&gt;((B27)*0.5),"Citizenship incorrect. At least 50% must be Australian Citizens (ISA By-Law 1203.2)", IF(COUNTIF(H3:H22,"Temp Visa")&gt;(COUNTA(B3:B26)*0.25),"Citizenship incorrect. Maximum 25% may not have permanent residency (ISA By-Law 1203.2)", IF(COUNTIF(H3:H26,"Perm Res")+COUNTIF(H3:H26,"Temp Visa")&gt;(COUNTA(B3:B26)*0.25),"Due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7" s="86" t="s">
        <v>80</v>
      </c>
      <c r="J27" s="101" t="s">
        <v>41</v>
      </c>
      <c r="K27" s="102"/>
      <c r="L27" s="98" t="str">
        <f>IF((COUNTIF(L3:L26,"Yes")&gt;0),"Team ineligible. Crossover skaters NOT permitted in Adult","Team Eligible")</f>
        <v>Team Eligible</v>
      </c>
      <c r="M27" s="141" t="str">
        <f>IF(COUNTA(L3:L26)&gt;COUNTA(M3:M26),"Must give name and division of other team(s).","")</f>
        <v/>
      </c>
    </row>
    <row r="28" spans="1:15" ht="13.8" thickTop="1" x14ac:dyDescent="0.25">
      <c r="N28" s="26"/>
    </row>
    <row r="29" spans="1:15" x14ac:dyDescent="0.25">
      <c r="A29" s="4" t="s">
        <v>11</v>
      </c>
      <c r="K29" s="12"/>
      <c r="L29" s="9"/>
    </row>
    <row r="30" spans="1:15" ht="15" customHeight="1" x14ac:dyDescent="0.25">
      <c r="A30" s="4" t="s">
        <v>31</v>
      </c>
      <c r="D30" s="7"/>
      <c r="E30" s="7"/>
      <c r="F30" s="7"/>
      <c r="G30" s="20"/>
      <c r="H30" s="1" t="s">
        <v>6</v>
      </c>
      <c r="I30" s="22"/>
      <c r="J30" s="7"/>
      <c r="K30" s="13"/>
      <c r="L30" s="75"/>
      <c r="M30" s="7"/>
    </row>
    <row r="31" spans="1:15" s="5" customFormat="1" ht="15" customHeight="1" x14ac:dyDescent="0.25">
      <c r="A31" s="5" t="s">
        <v>32</v>
      </c>
      <c r="D31" s="8"/>
      <c r="E31" s="8"/>
      <c r="F31" s="8"/>
      <c r="G31" s="21"/>
      <c r="H31" s="1" t="s">
        <v>6</v>
      </c>
      <c r="I31" s="23"/>
      <c r="J31" s="8"/>
      <c r="K31" s="14"/>
      <c r="L31" s="76"/>
      <c r="M31" s="8"/>
      <c r="N31"/>
    </row>
    <row r="32" spans="1:15" x14ac:dyDescent="0.25">
      <c r="N32" s="5"/>
    </row>
  </sheetData>
  <sheetProtection algorithmName="SHA-512" hashValue="LwiIm9Ohaig8ia7RjAu4n2r7nRPwl3FWmt+XbFYCpetTCOvZNdas2T0myMWSyKws1eIa3wI7IuWdLwLKTiwBzQ==" saltValue="LVW6rrK2kGBVnZI2lBowcg==" spinCount="100000" sheet="1" selectLockedCells="1" sort="0"/>
  <mergeCells count="1">
    <mergeCell ref="B1:I1"/>
  </mergeCells>
  <phoneticPr fontId="0" type="noConversion"/>
  <conditionalFormatting sqref="B27">
    <cfRule type="cellIs" dxfId="30" priority="35" stopIfTrue="1" operator="lessThan">
      <formula>8</formula>
    </cfRule>
    <cfRule type="cellIs" dxfId="29" priority="36" stopIfTrue="1" operator="greaterThanOrEqual">
      <formula>8</formula>
    </cfRule>
  </conditionalFormatting>
  <conditionalFormatting sqref="C27">
    <cfRule type="cellIs" dxfId="28" priority="54" stopIfTrue="1" operator="notEqual">
      <formula>"Minimum team number met (ISA By-Law 1246)"</formula>
    </cfRule>
    <cfRule type="cellIs" dxfId="27" priority="56" stopIfTrue="1" operator="equal">
      <formula>"Minimum team number met (ISA By-Law 1246)"</formula>
    </cfRule>
  </conditionalFormatting>
  <conditionalFormatting sqref="D27">
    <cfRule type="cellIs" dxfId="26" priority="40" stopIfTrue="1" operator="equal">
      <formula>"Must enter all DOB"</formula>
    </cfRule>
    <cfRule type="cellIs" dxfId="25" priority="41" stopIfTrue="1" operator="equal">
      <formula>"All DOB Entered"</formula>
    </cfRule>
  </conditionalFormatting>
  <conditionalFormatting sqref="E27">
    <cfRule type="cellIs" dxfId="24" priority="42" stopIfTrue="1" operator="equal">
      <formula>"All team members must belong to the same ISA Member (ISA By-Law 1204)"</formula>
    </cfRule>
    <cfRule type="cellIs" dxfId="23" priority="43" stopIfTrue="1" operator="equal">
      <formula>"All ISA Member Numbers Entered"</formula>
    </cfRule>
  </conditionalFormatting>
  <conditionalFormatting sqref="F27">
    <cfRule type="cellIs" dxfId="22" priority="44" stopIfTrue="1" operator="equal">
      <formula>"Must enter all POA"</formula>
    </cfRule>
    <cfRule type="cellIs" dxfId="21" priority="45" stopIfTrue="1" operator="equal">
      <formula>"All POA Entered"</formula>
    </cfRule>
  </conditionalFormatting>
  <conditionalFormatting sqref="G3:G26">
    <cfRule type="cellIs" dxfId="20" priority="5" stopIfTrue="1" operator="lessThan">
      <formula>18</formula>
    </cfRule>
    <cfRule type="cellIs" dxfId="19" priority="6" stopIfTrue="1" operator="greaterThanOrEqual">
      <formula>18</formula>
    </cfRule>
  </conditionalFormatting>
  <conditionalFormatting sqref="G27">
    <cfRule type="cellIs" dxfId="18" priority="61" stopIfTrue="1" operator="equal">
      <formula>"Ages correct. Team eligible"</formula>
    </cfRule>
    <cfRule type="cellIs" dxfId="17" priority="62" stopIfTrue="1" operator="notEqual">
      <formula>"Ages correct. Team eligible"</formula>
    </cfRule>
  </conditionalFormatting>
  <conditionalFormatting sqref="H3:H26">
    <cfRule type="cellIs" dxfId="16" priority="47" stopIfTrue="1" operator="notEqual">
      <formula>"Yes"</formula>
    </cfRule>
    <cfRule type="cellIs" dxfId="15" priority="48" stopIfTrue="1" operator="equal">
      <formula>"yes"</formula>
    </cfRule>
  </conditionalFormatting>
  <conditionalFormatting sqref="H27">
    <cfRule type="cellIs" dxfId="14" priority="2" operator="equal">
      <formula>"Due to citizenship %, Team eligible for domestic Australian competition only"</formula>
    </cfRule>
    <cfRule type="cellIs" dxfId="13" priority="3" operator="equal">
      <formula>"Citizenship incorrect. Maximum 25% may not have permanent residency (ISA By-Law 1203.2)"</formula>
    </cfRule>
    <cfRule type="cellIs" dxfId="12" priority="49" stopIfTrue="1" operator="equal">
      <formula>"Citizenship percentage correct for international competition (ISU Rule 109.2d)"</formula>
    </cfRule>
    <cfRule type="cellIs" dxfId="11" priority="50" stopIfTrue="1" operator="equal">
      <formula>"Citizenship incorrect. At least 50% must be Australian Citizens (ISA By-Law 1203.2)"</formula>
    </cfRule>
  </conditionalFormatting>
  <conditionalFormatting sqref="I3:I26">
    <cfRule type="cellIs" dxfId="10" priority="7" operator="equal">
      <formula>"Not required"</formula>
    </cfRule>
    <cfRule type="cellIs" dxfId="9" priority="8" operator="equal">
      <formula>"Clearance received"</formula>
    </cfRule>
    <cfRule type="cellIs" dxfId="8" priority="9" operator="equal">
      <formula>"No application made"</formula>
    </cfRule>
    <cfRule type="cellIs" dxfId="7" priority="10" operator="equal">
      <formula>"Application made"</formula>
    </cfRule>
    <cfRule type="cellIs" dxfId="6" priority="11" stopIfTrue="1" operator="lessThan">
      <formula>15</formula>
    </cfRule>
    <cfRule type="cellIs" dxfId="5" priority="12" stopIfTrue="1" operator="greaterThanOrEqual">
      <formula>15</formula>
    </cfRule>
  </conditionalFormatting>
  <conditionalFormatting sqref="J27">
    <cfRule type="cellIs" dxfId="4" priority="29" stopIfTrue="1" operator="equal">
      <formula>"Test levels correct. Team eligible."</formula>
    </cfRule>
  </conditionalFormatting>
  <conditionalFormatting sqref="L3:L26">
    <cfRule type="cellIs" dxfId="3" priority="1" operator="equal">
      <formula>"Yes"</formula>
    </cfRule>
  </conditionalFormatting>
  <conditionalFormatting sqref="L27">
    <cfRule type="cellIs" dxfId="2" priority="17" stopIfTrue="1" operator="notEqual">
      <formula>"Team Eligible"</formula>
    </cfRule>
    <cfRule type="cellIs" dxfId="1" priority="18" stopIfTrue="1" operator="equal">
      <formula>"Team Eligible"</formula>
    </cfRule>
  </conditionalFormatting>
  <conditionalFormatting sqref="M27">
    <cfRule type="cellIs" dxfId="0" priority="4" stopIfTrue="1" operator="equal">
      <formula>"Must give name and division of other team(s)."</formula>
    </cfRule>
  </conditionalFormatting>
  <dataValidations xWindow="309" yWindow="289" count="8">
    <dataValidation type="date" allowBlank="1" showInputMessage="1" showErrorMessage="1" prompt="dd/mm/yyyy" sqref="D3:D26" xr:uid="{00000000-0002-0000-0500-000000000000}">
      <formula1>1</formula1>
      <formula2>73051</formula2>
    </dataValidation>
    <dataValidation type="list" allowBlank="1" showInputMessage="1" showErrorMessage="1" sqref="H3:H26" xr:uid="{00000000-0002-0000-0500-000001000000}">
      <formula1>$N$3:$N$5</formula1>
    </dataValidation>
    <dataValidation allowBlank="1" showInputMessage="1" showErrorMessage="1" prompt="yyyy_x000a_" sqref="N1" xr:uid="{00000000-0002-0000-0500-000002000000}"/>
    <dataValidation type="list" allowBlank="1" showInputMessage="1" showErrorMessage="1" prompt="Choose highest level or equivalant" sqref="J3:J26" xr:uid="{00000000-0002-0000-0500-000003000000}">
      <formula1>$N$8:$N$15</formula1>
    </dataValidation>
    <dataValidation type="list" allowBlank="1" showInputMessage="1" showErrorMessage="1" prompt="Put Yes or leave blank if No." sqref="L3:L26" xr:uid="{00000000-0002-0000-0500-000004000000}">
      <formula1>$N$3</formula1>
    </dataValidation>
    <dataValidation type="list" allowBlank="1" showInputMessage="1" showErrorMessage="1" prompt="If not Australian citizen, clearance application must be lodged. NO EXCEPTIONS." sqref="I3:I26" xr:uid="{00000000-0002-0000-0500-000005000000}">
      <formula1>$N$16:$N$18</formula1>
    </dataValidation>
    <dataValidation type="list" allowBlank="1" showInputMessage="1" showErrorMessage="1" sqref="M1" xr:uid="{BED4D073-A05E-442A-BB05-B13B019DC6B0}">
      <formula1>$O$16:$O$23</formula1>
    </dataValidation>
    <dataValidation allowBlank="1" showInputMessage="1" showErrorMessage="1" prompt="Give team names and categories S, J, N, A or O in brackets_x000a_Eg Knightmoves (S)" sqref="M3:M26" xr:uid="{65F33606-3675-443F-9442-367DAE8CBC03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84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6077-8807-489A-A5EE-758DC6FADDDB}">
  <sheetPr>
    <tabColor rgb="FFFF33CC"/>
  </sheetPr>
  <dimension ref="A1:H19"/>
  <sheetViews>
    <sheetView workbookViewId="0">
      <selection activeCell="I18" sqref="I18"/>
    </sheetView>
  </sheetViews>
  <sheetFormatPr defaultRowHeight="13.2" x14ac:dyDescent="0.25"/>
  <cols>
    <col min="1" max="5" width="15.77734375" customWidth="1"/>
    <col min="8" max="8" width="26.88671875" customWidth="1"/>
  </cols>
  <sheetData>
    <row r="1" spans="1:8" ht="18" thickBot="1" x14ac:dyDescent="0.35">
      <c r="A1" s="111"/>
      <c r="B1" s="112"/>
      <c r="C1" s="147" t="s">
        <v>7</v>
      </c>
      <c r="D1" s="148"/>
      <c r="E1" s="149"/>
      <c r="G1" s="115"/>
      <c r="H1" s="116" t="s">
        <v>45</v>
      </c>
    </row>
    <row r="2" spans="1:8" ht="18" thickBot="1" x14ac:dyDescent="0.35">
      <c r="A2" s="113"/>
      <c r="B2" s="114"/>
      <c r="C2" s="132">
        <v>25</v>
      </c>
      <c r="D2" s="133">
        <v>50</v>
      </c>
      <c r="E2" s="134">
        <v>75</v>
      </c>
      <c r="G2" s="118" t="s">
        <v>26</v>
      </c>
      <c r="H2" s="153" t="s">
        <v>76</v>
      </c>
    </row>
    <row r="3" spans="1:8" ht="15.6" x14ac:dyDescent="0.3">
      <c r="A3" s="150" t="s">
        <v>74</v>
      </c>
      <c r="B3" s="128">
        <v>8</v>
      </c>
      <c r="C3" s="120">
        <f>B3*C2%</f>
        <v>2</v>
      </c>
      <c r="D3" s="120">
        <f>B3*D2%</f>
        <v>4</v>
      </c>
      <c r="E3" s="121">
        <f>B3*E2%</f>
        <v>6</v>
      </c>
      <c r="G3" s="118" t="s">
        <v>27</v>
      </c>
      <c r="H3" s="153"/>
    </row>
    <row r="4" spans="1:8" ht="15.6" x14ac:dyDescent="0.3">
      <c r="A4" s="151"/>
      <c r="B4" s="129">
        <v>9</v>
      </c>
      <c r="C4" s="122">
        <f>B4*C2%</f>
        <v>2.25</v>
      </c>
      <c r="D4" s="122">
        <f>B4*D2%</f>
        <v>4.5</v>
      </c>
      <c r="E4" s="123">
        <f>B4*E2%</f>
        <v>6.75</v>
      </c>
      <c r="G4" s="118" t="s">
        <v>44</v>
      </c>
      <c r="H4" s="153"/>
    </row>
    <row r="5" spans="1:8" ht="15.6" x14ac:dyDescent="0.3">
      <c r="A5" s="151"/>
      <c r="B5" s="130">
        <v>10</v>
      </c>
      <c r="C5" s="124">
        <f>B5*C2%</f>
        <v>2.5</v>
      </c>
      <c r="D5" s="124">
        <f>B5*D2%</f>
        <v>5</v>
      </c>
      <c r="E5" s="125">
        <f>B5*E2%</f>
        <v>7.5</v>
      </c>
      <c r="G5" s="118" t="s">
        <v>46</v>
      </c>
      <c r="H5" s="153"/>
    </row>
    <row r="6" spans="1:8" ht="16.2" thickBot="1" x14ac:dyDescent="0.35">
      <c r="A6" s="151"/>
      <c r="B6" s="129">
        <v>11</v>
      </c>
      <c r="C6" s="122">
        <f>B6*C2%</f>
        <v>2.75</v>
      </c>
      <c r="D6" s="122">
        <f>B6*D2%</f>
        <v>5.5</v>
      </c>
      <c r="E6" s="123">
        <f>B6*E2%</f>
        <v>8.25</v>
      </c>
      <c r="G6" s="119" t="s">
        <v>75</v>
      </c>
      <c r="H6" s="117" t="s">
        <v>47</v>
      </c>
    </row>
    <row r="7" spans="1:8" ht="15.6" x14ac:dyDescent="0.3">
      <c r="A7" s="151"/>
      <c r="B7" s="130">
        <v>12</v>
      </c>
      <c r="C7" s="124">
        <f>B7*C2%</f>
        <v>3</v>
      </c>
      <c r="D7" s="124">
        <f>B7*D2%</f>
        <v>6</v>
      </c>
      <c r="E7" s="125">
        <f>B7*E2%</f>
        <v>9</v>
      </c>
    </row>
    <row r="8" spans="1:8" ht="15.6" x14ac:dyDescent="0.3">
      <c r="A8" s="151"/>
      <c r="B8" s="129">
        <v>13</v>
      </c>
      <c r="C8" s="122">
        <f>B8*C2%</f>
        <v>3.25</v>
      </c>
      <c r="D8" s="122">
        <f>B8*D2%</f>
        <v>6.5</v>
      </c>
      <c r="E8" s="123">
        <f>B8*E2%</f>
        <v>9.75</v>
      </c>
    </row>
    <row r="9" spans="1:8" ht="15.6" x14ac:dyDescent="0.3">
      <c r="A9" s="151"/>
      <c r="B9" s="130">
        <v>14</v>
      </c>
      <c r="C9" s="124">
        <f>B9*C2%</f>
        <v>3.5</v>
      </c>
      <c r="D9" s="124">
        <f>B9*D2%</f>
        <v>7</v>
      </c>
      <c r="E9" s="125">
        <f>B9*E2%</f>
        <v>10.5</v>
      </c>
    </row>
    <row r="10" spans="1:8" ht="15.6" x14ac:dyDescent="0.3">
      <c r="A10" s="151"/>
      <c r="B10" s="129">
        <v>15</v>
      </c>
      <c r="C10" s="122">
        <f>B10*C2%</f>
        <v>3.75</v>
      </c>
      <c r="D10" s="122">
        <f>B10*D2%</f>
        <v>7.5</v>
      </c>
      <c r="E10" s="123">
        <f>B10*E2%</f>
        <v>11.25</v>
      </c>
    </row>
    <row r="11" spans="1:8" ht="15.6" x14ac:dyDescent="0.3">
      <c r="A11" s="151"/>
      <c r="B11" s="130">
        <v>16</v>
      </c>
      <c r="C11" s="124">
        <f>B11*C2%</f>
        <v>4</v>
      </c>
      <c r="D11" s="124">
        <f>B11*D2%</f>
        <v>8</v>
      </c>
      <c r="E11" s="125">
        <f>B11*E2%</f>
        <v>12</v>
      </c>
    </row>
    <row r="12" spans="1:8" ht="15.6" x14ac:dyDescent="0.3">
      <c r="A12" s="151"/>
      <c r="B12" s="129">
        <v>17</v>
      </c>
      <c r="C12" s="122">
        <f>B12*C2%</f>
        <v>4.25</v>
      </c>
      <c r="D12" s="122">
        <f>B12*D2%</f>
        <v>8.5</v>
      </c>
      <c r="E12" s="123">
        <f>B12*E2%</f>
        <v>12.75</v>
      </c>
    </row>
    <row r="13" spans="1:8" ht="15.6" x14ac:dyDescent="0.3">
      <c r="A13" s="151"/>
      <c r="B13" s="130">
        <v>18</v>
      </c>
      <c r="C13" s="124">
        <f>B13*C2%</f>
        <v>4.5</v>
      </c>
      <c r="D13" s="124">
        <f>B13*D2%</f>
        <v>9</v>
      </c>
      <c r="E13" s="125">
        <f>B13*E2%</f>
        <v>13.5</v>
      </c>
    </row>
    <row r="14" spans="1:8" ht="15.6" x14ac:dyDescent="0.3">
      <c r="A14" s="151"/>
      <c r="B14" s="129">
        <v>19</v>
      </c>
      <c r="C14" s="122">
        <f>B14*C2%</f>
        <v>4.75</v>
      </c>
      <c r="D14" s="122">
        <f>B14*D2%</f>
        <v>9.5</v>
      </c>
      <c r="E14" s="123">
        <f>B14*E2%</f>
        <v>14.25</v>
      </c>
    </row>
    <row r="15" spans="1:8" ht="15.6" x14ac:dyDescent="0.3">
      <c r="A15" s="151"/>
      <c r="B15" s="130">
        <v>20</v>
      </c>
      <c r="C15" s="124">
        <f>B15*C2%</f>
        <v>5</v>
      </c>
      <c r="D15" s="124">
        <f>B15*D2%</f>
        <v>10</v>
      </c>
      <c r="E15" s="125">
        <f>B15*E2%</f>
        <v>15</v>
      </c>
    </row>
    <row r="16" spans="1:8" ht="15.6" x14ac:dyDescent="0.3">
      <c r="A16" s="151"/>
      <c r="B16" s="129">
        <v>21</v>
      </c>
      <c r="C16" s="122">
        <f>B16*C2%</f>
        <v>5.25</v>
      </c>
      <c r="D16" s="122">
        <f>B16*D2%</f>
        <v>10.5</v>
      </c>
      <c r="E16" s="123">
        <f>B16*E2%</f>
        <v>15.75</v>
      </c>
    </row>
    <row r="17" spans="1:5" ht="15.6" x14ac:dyDescent="0.3">
      <c r="A17" s="151"/>
      <c r="B17" s="130">
        <v>22</v>
      </c>
      <c r="C17" s="124">
        <f>B17*C2%</f>
        <v>5.5</v>
      </c>
      <c r="D17" s="124">
        <f>B17*D2%</f>
        <v>11</v>
      </c>
      <c r="E17" s="125">
        <f>B17*E2%</f>
        <v>16.5</v>
      </c>
    </row>
    <row r="18" spans="1:5" ht="15.6" x14ac:dyDescent="0.3">
      <c r="A18" s="151"/>
      <c r="B18" s="129">
        <v>23</v>
      </c>
      <c r="C18" s="122">
        <f>B18*C2%</f>
        <v>5.75</v>
      </c>
      <c r="D18" s="122">
        <f>B18*D2%</f>
        <v>11.5</v>
      </c>
      <c r="E18" s="123">
        <f>B18*E2%</f>
        <v>17.25</v>
      </c>
    </row>
    <row r="19" spans="1:5" ht="16.2" thickBot="1" x14ac:dyDescent="0.35">
      <c r="A19" s="152"/>
      <c r="B19" s="131">
        <v>24</v>
      </c>
      <c r="C19" s="126">
        <f>B19*C2%</f>
        <v>6</v>
      </c>
      <c r="D19" s="126">
        <f>B19*D2%</f>
        <v>12</v>
      </c>
      <c r="E19" s="127">
        <f>B19*E2%</f>
        <v>18</v>
      </c>
    </row>
  </sheetData>
  <mergeCells count="3">
    <mergeCell ref="C1:E1"/>
    <mergeCell ref="A3:A19"/>
    <mergeCell ref="H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Instructions</vt:lpstr>
      <vt:lpstr>Senior</vt:lpstr>
      <vt:lpstr>Junior</vt:lpstr>
      <vt:lpstr>Novice</vt:lpstr>
      <vt:lpstr>Open</vt:lpstr>
      <vt:lpstr>Adult</vt:lpstr>
      <vt:lpstr>Percentages</vt:lpstr>
      <vt:lpstr>Adult!Print_Area</vt:lpstr>
      <vt:lpstr>Junior!Print_Area</vt:lpstr>
      <vt:lpstr>Novice!Print_Area</vt:lpstr>
      <vt:lpstr>Open!Print_Area</vt:lpstr>
      <vt:lpstr>Senior!Print_Area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and Angelique</dc:creator>
  <dc:description>Sent</dc:description>
  <cp:lastModifiedBy>Angelique Clyde-Smith</cp:lastModifiedBy>
  <cp:lastPrinted>2025-07-18T01:43:25Z</cp:lastPrinted>
  <dcterms:created xsi:type="dcterms:W3CDTF">2005-07-07T12:09:43Z</dcterms:created>
  <dcterms:modified xsi:type="dcterms:W3CDTF">2025-07-18T01:47:42Z</dcterms:modified>
</cp:coreProperties>
</file>